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20" yWindow="-45" windowWidth="15840" windowHeight="127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J6" i="1"/>
  <c r="K23"/>
  <c r="N23"/>
  <c r="O23"/>
  <c r="K22"/>
  <c r="N22"/>
  <c r="O22"/>
  <c r="J19"/>
  <c r="D36"/>
  <c r="E36"/>
  <c r="F36"/>
  <c r="G36"/>
  <c r="H36"/>
  <c r="I36"/>
  <c r="J36"/>
  <c r="D32"/>
  <c r="E32"/>
  <c r="F32"/>
  <c r="G32"/>
  <c r="H32"/>
  <c r="I32"/>
  <c r="I19"/>
  <c r="C36"/>
  <c r="J32"/>
  <c r="L32" s="1"/>
  <c r="C32"/>
  <c r="K71"/>
  <c r="N49"/>
  <c r="L63"/>
  <c r="L64"/>
  <c r="L65"/>
  <c r="L66"/>
  <c r="L67"/>
  <c r="L68"/>
  <c r="L70"/>
  <c r="L71"/>
  <c r="L72"/>
  <c r="L73"/>
  <c r="L74"/>
  <c r="L76"/>
  <c r="L60"/>
  <c r="L61"/>
  <c r="L62"/>
  <c r="L59"/>
  <c r="L51"/>
  <c r="L52"/>
  <c r="L53"/>
  <c r="L54"/>
  <c r="L55"/>
  <c r="L56"/>
  <c r="L57"/>
  <c r="L48"/>
  <c r="L49"/>
  <c r="L50"/>
  <c r="L47"/>
  <c r="L46"/>
  <c r="L42"/>
  <c r="L43"/>
  <c r="L44"/>
  <c r="N74"/>
  <c r="O74"/>
  <c r="K74"/>
  <c r="D69"/>
  <c r="E69"/>
  <c r="F69"/>
  <c r="G69"/>
  <c r="H69"/>
  <c r="I69"/>
  <c r="J69"/>
  <c r="C69"/>
  <c r="N71"/>
  <c r="O71"/>
  <c r="K49"/>
  <c r="L69" l="1"/>
  <c r="L33"/>
  <c r="K33"/>
  <c r="K21" l="1"/>
  <c r="N21"/>
  <c r="O21"/>
  <c r="J24"/>
  <c r="D24"/>
  <c r="E24"/>
  <c r="F24"/>
  <c r="G24"/>
  <c r="H24"/>
  <c r="I24"/>
  <c r="C24"/>
  <c r="N44"/>
  <c r="O44"/>
  <c r="K44"/>
  <c r="N48"/>
  <c r="K48"/>
  <c r="K73"/>
  <c r="N73"/>
  <c r="O73"/>
  <c r="D58"/>
  <c r="E58"/>
  <c r="F58"/>
  <c r="G58"/>
  <c r="H58"/>
  <c r="I58"/>
  <c r="J58"/>
  <c r="C58"/>
  <c r="K56"/>
  <c r="N56"/>
  <c r="O56"/>
  <c r="K51"/>
  <c r="N51"/>
  <c r="O51"/>
  <c r="D41"/>
  <c r="F41"/>
  <c r="H41"/>
  <c r="I41"/>
  <c r="J41"/>
  <c r="C41"/>
  <c r="L41" s="1"/>
  <c r="L58" l="1"/>
  <c r="O12"/>
  <c r="N12"/>
  <c r="L12"/>
  <c r="K12"/>
  <c r="J16"/>
  <c r="J11"/>
  <c r="N37"/>
  <c r="D16"/>
  <c r="E16"/>
  <c r="F16"/>
  <c r="G16"/>
  <c r="H16"/>
  <c r="I16"/>
  <c r="C16"/>
  <c r="D11"/>
  <c r="E11"/>
  <c r="F11"/>
  <c r="G11"/>
  <c r="H11"/>
  <c r="I11"/>
  <c r="C11"/>
  <c r="K43"/>
  <c r="K55"/>
  <c r="K54"/>
  <c r="N54"/>
  <c r="O54"/>
  <c r="N60"/>
  <c r="O60"/>
  <c r="N61"/>
  <c r="O61"/>
  <c r="N62"/>
  <c r="O62"/>
  <c r="N63"/>
  <c r="N64"/>
  <c r="O64"/>
  <c r="N65"/>
  <c r="O65"/>
  <c r="N66"/>
  <c r="O66"/>
  <c r="N67"/>
  <c r="O67"/>
  <c r="N68"/>
  <c r="O68"/>
  <c r="K60"/>
  <c r="K61"/>
  <c r="K62"/>
  <c r="K63"/>
  <c r="K64"/>
  <c r="K65"/>
  <c r="K66"/>
  <c r="K68"/>
  <c r="K67"/>
  <c r="G6" l="1"/>
  <c r="I6"/>
  <c r="E6"/>
  <c r="F6"/>
  <c r="H6"/>
  <c r="D6"/>
  <c r="C6"/>
  <c r="K37"/>
  <c r="K7"/>
  <c r="L7"/>
  <c r="K8"/>
  <c r="L8"/>
  <c r="K9"/>
  <c r="L9"/>
  <c r="K10"/>
  <c r="L10"/>
  <c r="K11"/>
  <c r="L11"/>
  <c r="K13"/>
  <c r="K14"/>
  <c r="L14"/>
  <c r="K15"/>
  <c r="L15"/>
  <c r="K16"/>
  <c r="L16"/>
  <c r="K17"/>
  <c r="L17"/>
  <c r="K18"/>
  <c r="L18"/>
  <c r="K19"/>
  <c r="L19"/>
  <c r="K20"/>
  <c r="L20"/>
  <c r="L24"/>
  <c r="K25"/>
  <c r="L25"/>
  <c r="K26"/>
  <c r="L26"/>
  <c r="K27"/>
  <c r="L27"/>
  <c r="K28"/>
  <c r="L28"/>
  <c r="K29"/>
  <c r="L29"/>
  <c r="K30"/>
  <c r="L30"/>
  <c r="K31"/>
  <c r="L31"/>
  <c r="K34"/>
  <c r="K32" s="1"/>
  <c r="L34"/>
  <c r="K35"/>
  <c r="L35"/>
  <c r="K36"/>
  <c r="L36"/>
  <c r="K38"/>
  <c r="L38"/>
  <c r="N38"/>
  <c r="O38"/>
  <c r="K42"/>
  <c r="K46"/>
  <c r="K47"/>
  <c r="K50"/>
  <c r="K52"/>
  <c r="K53"/>
  <c r="K57"/>
  <c r="K59"/>
  <c r="K70"/>
  <c r="K72"/>
  <c r="K76"/>
  <c r="N76"/>
  <c r="D75"/>
  <c r="E75"/>
  <c r="F75"/>
  <c r="G75"/>
  <c r="H75"/>
  <c r="I75"/>
  <c r="J75"/>
  <c r="C75"/>
  <c r="L75" s="1"/>
  <c r="J45"/>
  <c r="K69" l="1"/>
  <c r="K24"/>
  <c r="L6"/>
  <c r="K6"/>
  <c r="O32"/>
  <c r="O33"/>
  <c r="N33"/>
  <c r="N13"/>
  <c r="O35"/>
  <c r="O28"/>
  <c r="O25"/>
  <c r="O19"/>
  <c r="O15"/>
  <c r="O10"/>
  <c r="O36"/>
  <c r="O29"/>
  <c r="O26"/>
  <c r="O20"/>
  <c r="O16"/>
  <c r="O11"/>
  <c r="O7"/>
  <c r="O17"/>
  <c r="O30"/>
  <c r="O24"/>
  <c r="N24"/>
  <c r="O8"/>
  <c r="O34"/>
  <c r="N34"/>
  <c r="O27"/>
  <c r="N27"/>
  <c r="O18"/>
  <c r="N18"/>
  <c r="O14"/>
  <c r="O9"/>
  <c r="N9"/>
  <c r="N75"/>
  <c r="K75"/>
  <c r="N31"/>
  <c r="O31"/>
  <c r="N28"/>
  <c r="N19"/>
  <c r="N17"/>
  <c r="N10"/>
  <c r="N32"/>
  <c r="N29"/>
  <c r="N26"/>
  <c r="N20"/>
  <c r="N16"/>
  <c r="N11"/>
  <c r="N7"/>
  <c r="K58"/>
  <c r="J40"/>
  <c r="J39" s="1"/>
  <c r="J5" s="1"/>
  <c r="E43"/>
  <c r="G43" s="1"/>
  <c r="E42"/>
  <c r="G42" l="1"/>
  <c r="G41" s="1"/>
  <c r="E41"/>
  <c r="N14"/>
  <c r="N8"/>
  <c r="N35"/>
  <c r="N36"/>
  <c r="N15"/>
  <c r="N25"/>
  <c r="N30"/>
  <c r="O6"/>
  <c r="N6"/>
  <c r="O72"/>
  <c r="N72"/>
  <c r="O70"/>
  <c r="N70"/>
  <c r="O52"/>
  <c r="N52"/>
  <c r="O55"/>
  <c r="N55"/>
  <c r="O57"/>
  <c r="N57"/>
  <c r="N50"/>
  <c r="O50"/>
  <c r="N53"/>
  <c r="O53"/>
  <c r="N46"/>
  <c r="O46"/>
  <c r="O43"/>
  <c r="N43"/>
  <c r="G45"/>
  <c r="N69" l="1"/>
  <c r="O69"/>
  <c r="G40"/>
  <c r="I45"/>
  <c r="O47"/>
  <c r="N47"/>
  <c r="O42"/>
  <c r="N42"/>
  <c r="O59" l="1"/>
  <c r="N59"/>
  <c r="I40"/>
  <c r="N45"/>
  <c r="O45"/>
  <c r="O41"/>
  <c r="N41"/>
  <c r="G39"/>
  <c r="G5" s="1"/>
  <c r="D45"/>
  <c r="E45"/>
  <c r="F45"/>
  <c r="H45"/>
  <c r="C45"/>
  <c r="L45" s="1"/>
  <c r="O58" l="1"/>
  <c r="N58"/>
  <c r="K45"/>
  <c r="O40"/>
  <c r="N40"/>
  <c r="K41"/>
  <c r="I39"/>
  <c r="D40"/>
  <c r="F40"/>
  <c r="H40"/>
  <c r="E40"/>
  <c r="C40"/>
  <c r="L40" s="1"/>
  <c r="K40" l="1"/>
  <c r="I5"/>
  <c r="O39"/>
  <c r="N39"/>
  <c r="F39"/>
  <c r="F5" s="1"/>
  <c r="H39"/>
  <c r="H5" s="1"/>
  <c r="E39"/>
  <c r="E5" s="1"/>
  <c r="C39"/>
  <c r="D39"/>
  <c r="D5" s="1"/>
  <c r="C5" l="1"/>
  <c r="K5" s="1"/>
  <c r="L39"/>
  <c r="K39"/>
  <c r="O5"/>
  <c r="N5"/>
  <c r="L5" l="1"/>
</calcChain>
</file>

<file path=xl/sharedStrings.xml><?xml version="1.0" encoding="utf-8"?>
<sst xmlns="http://schemas.openxmlformats.org/spreadsheetml/2006/main" count="214" uniqueCount="198">
  <si>
    <t xml:space="preserve">Наименование </t>
  </si>
  <si>
    <t>000 2 02 00000 00 0000 000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</si>
  <si>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</si>
  <si>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</si>
  <si>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</si>
  <si>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</si>
  <si>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</si>
  <si>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</si>
  <si>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</si>
  <si>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</si>
  <si>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</si>
  <si>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</si>
  <si>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</si>
  <si>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</si>
  <si>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</si>
  <si>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</si>
  <si>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</si>
  <si>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</si>
  <si>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</si>
  <si>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</si>
  <si>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</si>
  <si>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</si>
  <si>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</si>
  <si>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</si>
  <si>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000 1 00 00000 00 0000 000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</si>
  <si>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</si>
  <si>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</si>
  <si>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</si>
  <si>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</si>
  <si>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</si>
  <si>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</si>
  <si>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</si>
  <si>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</si>
  <si>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</si>
  <si>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</si>
  <si>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</si>
  <si>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</si>
  <si>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</si>
  <si>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</si>
  <si>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</si>
  <si>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</si>
  <si>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</si>
  <si>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</si>
  <si>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</si>
  <si>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</si>
  <si>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</si>
  <si>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</si>
  <si>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</si>
  <si>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</si>
  <si>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</si>
  <si>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</si>
  <si>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</si>
  <si>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</si>
  <si>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000 1 08 03000 01 0000 110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</si>
  <si>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</si>
  <si>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</si>
  <si>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</si>
  <si>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</si>
  <si>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</si>
  <si>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</si>
  <si>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</si>
  <si>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</si>
  <si>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</si>
  <si>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</si>
  <si>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</si>
  <si>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</si>
  <si>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</si>
  <si>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</si>
  <si>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</si>
  <si>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</si>
  <si>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</si>
  <si>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</si>
  <si>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</si>
  <si>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</si>
  <si>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</si>
  <si>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</si>
  <si>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</si>
  <si>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</si>
  <si>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</si>
  <si>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</si>
  <si>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000 2 02 15002 04 0000 150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</si>
  <si>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</si>
  <si>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</si>
  <si>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</si>
  <si>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</si>
  <si>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</si>
  <si>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</si>
  <si>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</si>
  <si>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</si>
  <si>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</si>
  <si>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</si>
  <si>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</si>
  <si>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</si>
  <si>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</si>
  <si>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</si>
  <si>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Решение Думы ПГО  о внесении изменений в бюджет
№ 182-Р от 31.01.2020</t>
  </si>
  <si>
    <t>Решение Думы ПГО  о внесении изменений в бюджет
№ 196-Р 14.05.2020</t>
  </si>
  <si>
    <t>Изменения январь</t>
  </si>
  <si>
    <t>Изменения май</t>
  </si>
  <si>
    <t>Изменения декабрь</t>
  </si>
  <si>
    <t>Код бюджетной классификации</t>
  </si>
  <si>
    <t>000 0 00 00000 00 0000 000</t>
  </si>
  <si>
    <t>ДОХОДЫ, ВСЕГО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</si>
  <si>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</si>
  <si>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</si>
  <si>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</si>
  <si>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</si>
  <si>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</si>
  <si>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Фактические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</si>
  <si>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</si>
  <si>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</si>
  <si>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</si>
  <si>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</si>
  <si>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Сравнение фактических поступлений с превоначально утвержденными значениями</t>
  </si>
  <si>
    <t>Сумма</t>
  </si>
  <si>
    <t>%</t>
  </si>
  <si>
    <t>Сравнение фактических поступлений с уточненными значениями</t>
  </si>
  <si>
    <t>--</t>
  </si>
  <si>
    <t>Пояснение отклонений фактических поступлений и первоначально утвержденных значений</t>
  </si>
  <si>
    <t>000 1 17 01040 04 0000 180</t>
  </si>
  <si>
    <t>Невыясненные поступления, зачисляемые в бюджеты городских округов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</si>
  <si>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</si>
  <si>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</si>
  <si>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</si>
  <si>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</si>
  <si>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новых мест дополнительного образования детей</t>
  </si>
  <si>
    <t>000 2 02 25519 04 0000 000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</si>
  <si>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</si>
  <si>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</si>
  <si>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000 2 02 36900 04 0000 150</t>
  </si>
  <si>
    <t>Единая субвенция местным бюджетам из бюджета субъекта Российской Федерации</t>
  </si>
  <si>
    <t>000 2 02 39999 04 0000 150</t>
  </si>
  <si>
    <t>Прочие субвенции бюджетам городских округов</t>
  </si>
  <si>
    <t xml:space="preserve">поступили дополнительные объемы дотации </t>
  </si>
  <si>
    <t>000 1 05 10000 00 0000 110</t>
  </si>
  <si>
    <t>Налог, взимаемый в связи с применением упрощенной системы налогообложения</t>
  </si>
  <si>
    <t>000 2 02 19999 04 0000 150</t>
  </si>
  <si>
    <t>Прочие дотации бюджетам городских округов</t>
  </si>
  <si>
    <t>000 2 02 25081 04 0000 150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</si>
  <si>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</si>
  <si>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</si>
  <si>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</si>
  <si>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</si>
  <si>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000 2 02  45454 04 0000 150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</si>
  <si>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</si>
  <si>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>000 1 08 07150 01 0000 110</t>
  </si>
  <si>
    <t>Государственная пошлина за выдачу разрешения на установку рекламной конструкции</t>
  </si>
  <si>
    <t xml:space="preserve">Увеличение поступлений в связи с ростом фонда оплаты труда по данным статистической отчетности </t>
  </si>
  <si>
    <t xml:space="preserve">Увеличение поступлений связано с увеличением объемов реализации нефтепродуктов </t>
  </si>
  <si>
    <t>Снижение поступлений в связи с уменьшением кадастровой стоимости земельных участков по отдельным налогоплательщикам</t>
  </si>
  <si>
    <t>Увеличение поступлений в связи с погашением задолженности отдельными арендаторами по действующим договорам аренды</t>
  </si>
  <si>
    <t>Увеличение поступлений связано с погашением задолженности прошлых лет</t>
  </si>
  <si>
    <t xml:space="preserve">Увеличение разовых поступлений за вынужденный снос зеленых насаждений при строительстве и реконструкции линий электропередач </t>
  </si>
  <si>
    <t>Увеличение поступлений в связи с продажей трех земельных участков с высокой кадастровой стоимостью</t>
  </si>
  <si>
    <t>доходы поступили  в объеме, необходимом для оплаты денежных обязательств</t>
  </si>
  <si>
    <t>Отсутствие заявлений на участие в аукционах по продаже муниципального имущества</t>
  </si>
  <si>
    <t>Сведения о фактических поступлениях доходов в бюджет Партизанского городского округа в 2023 году</t>
  </si>
  <si>
    <t>Первоначально утвержденные значения, решение Думы ПГО  
№ 397-Р 25.11.2022</t>
  </si>
  <si>
    <t>Уточненные значения в редакции решения Думы ПГО  о внесении изменений в бюджет
№ 47-Р 08.12.2023</t>
  </si>
  <si>
    <t>Субсидии бюджетам городских округов на государственную поддержку организаций, входящих в систему спортивной подготовки</t>
  </si>
  <si>
    <t>000 2 02 25098 04 0000 150</t>
  </si>
  <si>
    <t xml:space="preserve"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</si>
  <si>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</si>
  <si>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</si>
  <si>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Прочие межбюджетные трансферты, передаваемые бюджетам городских округов</t>
  </si>
  <si>
    <t>000 2 02 49999 04 0000 150</t>
  </si>
  <si>
    <t>поступили дополнительные объемы дотации в связи с поерями бюджетов по ЕНВД; снижением поступлением доходов; превышением расчетного объема первоочередных расходов; увеличением (индексацией) заработной платы, повышением зарплаты длядостижения целевого показателя среднемесячного дохода от трудовой деятельности</t>
  </si>
  <si>
    <t xml:space="preserve">поступили дополнительные доходы в соответствии с краевым законом № 253-КЗ от 20.12.2022
</t>
  </si>
  <si>
    <t>поступили дополнительные доходы в соответствии с краевым законом № 253-КЗ от 20.12.2022</t>
  </si>
  <si>
    <t>поступили дополнительные доходы в соответствии с краевым законом № 253-КЗ от 20.12.2022, распоряжениями Правительства Приморского края № 106-рп от 21.02.2023 и № 664-рп от 19.09.2023 в объеме, необходимом для оплаты денежных обязательств</t>
  </si>
  <si>
    <t>поступили дополнительные доходы в соответствии с краевыми законами № 253-КЗ от 20.12.2022, № 319-КЗ от 30.03.2023 и № 418-КЗ от 27.09.2023 в объеме, необходимом для оплаты денежных обязательств</t>
  </si>
  <si>
    <t>доходы сокращены в в соответствии с краевым законом № 253-КЗ от 20.12.2022 на 1179868,09 и перераспределны на прочие субсидии в сумме 44566562,7</t>
  </si>
  <si>
    <t>поступили дополнительные доходы в соответствии с краевым законом № 319-КЗ от 30.03.2023 в размере, необходимом для  произведенных расходов по возмещению собственникам за изымаемые жилые помещения в аварийных домах</t>
  </si>
  <si>
    <t>доходы уменьшены в соответствии с краевым законом № 418-КЗ от 27.09.2023, поступили  в объеме, необходимом для оплаты денежных обязательств</t>
  </si>
  <si>
    <t>доходы уменьшены в соответствии с краевым законом № 253-КЗ от 20.12.2022, поступили  в объеме, необходимом для оплаты денежных обязательств</t>
  </si>
  <si>
    <t>доходы не поступили в связи с отсутствием  денежных обязательств</t>
  </si>
  <si>
    <t>доходы увеличены в соответствии с краевым законом № 253-КЗ от 20.12.2022, поступили  в объеме, необходимом для оплаты денежных обязательств</t>
  </si>
  <si>
    <t>поступили дополнительные доходы в соответствии с краевыми законами № 253-КЗ от 20.12.2022, № 319-КЗ от 30.03.2023, № 388-КЗ от 26.07.2023, № 418-КЗ от 27.09.2023 и постановлениями Правительства Приморского края № 25-пп от 24.01.2023, № 658-пп от 26.09.2023   в объеме, необходимом для оплаты денежных обязательств</t>
  </si>
  <si>
    <t>возврат остатков целевых межбюджетных трансфертов, неиспользованных в 2022 году</t>
  </si>
  <si>
    <t>поступили дополнительные доходы в соответствии с краевым законом № 253-КЗ от 20.12.2022, поступили  в объеме, необходимом для оплаты денежных обязательств</t>
  </si>
  <si>
    <t>поступили дополнительные доходы в соответствии с краевыми законами № 253-КЗ от 20.12.2022 и № 418-КЗ от 27.09.2023</t>
  </si>
  <si>
    <t>поступили дополнительные доходы в соответствиями с постановлениями Правительства Приморского края № 466-пп от 10.07.2023 и № 508-пп от 26.07.2023</t>
  </si>
  <si>
    <t>поступили дополнительные доходы в соответствии с краевым законом № 253-КЗ от 20.12.2022 в объеме, необходимом для оплаты денежных обязательств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</si>
  <si>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</si>
  <si>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</si>
  <si>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</si>
  <si>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</si>
  <si>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Возврат излишне уплаченных сумм налога</t>
  </si>
  <si>
    <t>Снижение поступлений в связи в произведенными возвратами излишне уплаченных сумм налога</t>
  </si>
  <si>
    <t xml:space="preserve">Снижение поступлений в связи со снижением объема реализации сельхозпродукции в связи с затоплением территории </t>
  </si>
  <si>
    <t>Снижение количества выданных патентов и изменение срока уплаты налога с 31.12.2023 на 09.01.2024</t>
  </si>
  <si>
    <t>В связи с погашением задолженности прошлых периодов отдельными налогоплательщиками</t>
  </si>
  <si>
    <t>Снижение поступлений в связи со снижением количества обращений юридических и физических лиц для совершения юридически значимых действий</t>
  </si>
  <si>
    <t>Наличие заявлений на установку рекламных конструкций</t>
  </si>
  <si>
    <t>Погашение задолженности прошлых периодов</t>
  </si>
  <si>
    <t>Снижение   кадастровой стоимости земельных участков</t>
  </si>
  <si>
    <t xml:space="preserve">Увеличение поступлений в связи с увеличением количества налагаемых административных штрафов </t>
  </si>
  <si>
    <t>Увеличение поступлений   платы за размещение нестационарных торговых объектов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</si>
</sst>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1" fontId="3" fillId="0" borderId="2" xfId="1" applyNumberFormat="1" applyFont="1" applyProtection="1">
      <alignment horizontal="center" vertical="top" shrinkToFit="1"/>
    </xf>
    <xf numFmtId="4" fontId="6" fillId="0" borderId="1" xfId="0" applyNumberFormat="1" applyFont="1" applyBorder="1" applyAlignment="1">
      <alignment wrapText="1"/>
    </xf>
    <xf numFmtId="1" fontId="8" fillId="0" borderId="2" xfId="1" applyNumberFormat="1" applyFont="1" applyProtection="1">
      <alignment horizontal="center" vertical="top" shrinkToFit="1"/>
    </xf>
    <xf numFmtId="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4" fontId="9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0" fontId="6" fillId="0" borderId="0" xfId="5" applyNumberFormat="1" applyFont="1"/>
    <xf numFmtId="10" fontId="6" fillId="0" borderId="1" xfId="5" applyNumberFormat="1" applyFont="1" applyBorder="1" applyAlignment="1">
      <alignment wrapText="1"/>
    </xf>
    <xf numFmtId="10" fontId="7" fillId="0" borderId="1" xfId="5" applyNumberFormat="1" applyFont="1" applyBorder="1" applyAlignment="1">
      <alignment wrapText="1"/>
    </xf>
    <xf numFmtId="1" fontId="8" fillId="0" borderId="9" xfId="1" applyNumberFormat="1" applyFont="1" applyBorder="1" applyProtection="1">
      <alignment horizontal="center" vertical="top" shrinkToFit="1"/>
    </xf>
    <xf numFmtId="0" fontId="8" fillId="0" borderId="1" xfId="2" applyNumberFormat="1" applyFont="1" applyBorder="1" applyProtection="1">
      <alignment horizontal="left" vertical="top" wrapText="1"/>
    </xf>
    <xf numFmtId="0" fontId="8" fillId="0" borderId="1" xfId="4" applyNumberFormat="1" applyFont="1" applyBorder="1" applyAlignment="1" applyProtection="1">
      <alignment horizontal="left" wrapText="1"/>
    </xf>
    <xf numFmtId="1" fontId="4" fillId="0" borderId="1" xfId="1" applyNumberFormat="1" applyFont="1" applyBorder="1" applyProtection="1">
      <alignment horizontal="center" vertical="top" shrinkToFit="1"/>
    </xf>
    <xf numFmtId="0" fontId="4" fillId="0" borderId="1" xfId="2" applyNumberFormat="1" applyFont="1" applyBorder="1" applyProtection="1">
      <alignment horizontal="left" vertical="top" wrapText="1"/>
    </xf>
    <xf numFmtId="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0" fontId="6" fillId="0" borderId="1" xfId="5" quotePrefix="1" applyNumberFormat="1" applyFont="1" applyBorder="1" applyAlignment="1">
      <alignment horizontal="center" wrapText="1"/>
    </xf>
    <xf numFmtId="10" fontId="7" fillId="0" borderId="1" xfId="5" quotePrefix="1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0" fontId="5" fillId="0" borderId="1" xfId="5" applyNumberFormat="1" applyFont="1" applyBorder="1" applyAlignment="1">
      <alignment wrapText="1"/>
    </xf>
    <xf numFmtId="10" fontId="4" fillId="0" borderId="1" xfId="5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10" fontId="5" fillId="0" borderId="1" xfId="5" applyNumberFormat="1" applyFont="1" applyBorder="1" applyAlignment="1">
      <alignment vertical="top" wrapText="1"/>
    </xf>
    <xf numFmtId="10" fontId="4" fillId="0" borderId="1" xfId="5" applyNumberFormat="1" applyFont="1" applyBorder="1" applyAlignment="1">
      <alignment vertical="top" wrapText="1"/>
    </xf>
    <xf numFmtId="10" fontId="4" fillId="0" borderId="1" xfId="5" quotePrefix="1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10" fontId="5" fillId="0" borderId="1" xfId="5" quotePrefix="1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vertical="top" wrapText="1"/>
    </xf>
    <xf numFmtId="10" fontId="6" fillId="0" borderId="0" xfId="5" applyNumberFormat="1" applyFont="1" applyAlignment="1">
      <alignment horizontal="center"/>
    </xf>
    <xf numFmtId="10" fontId="6" fillId="0" borderId="1" xfId="5" applyNumberFormat="1" applyFont="1" applyBorder="1" applyAlignment="1">
      <alignment horizontal="center" wrapText="1"/>
    </xf>
    <xf numFmtId="10" fontId="7" fillId="0" borderId="1" xfId="5" applyNumberFormat="1" applyFont="1" applyBorder="1" applyAlignment="1">
      <alignment horizontal="center" wrapText="1"/>
    </xf>
    <xf numFmtId="10" fontId="5" fillId="0" borderId="1" xfId="5" applyNumberFormat="1" applyFont="1" applyBorder="1" applyAlignment="1">
      <alignment horizontal="center" wrapText="1"/>
    </xf>
    <xf numFmtId="10" fontId="4" fillId="0" borderId="1" xfId="5" applyNumberFormat="1" applyFont="1" applyBorder="1" applyAlignment="1">
      <alignment horizontal="center" wrapText="1"/>
    </xf>
    <xf numFmtId="10" fontId="5" fillId="0" borderId="1" xfId="5" applyNumberFormat="1" applyFont="1" applyBorder="1" applyAlignment="1">
      <alignment horizontal="center" vertical="top" wrapText="1"/>
    </xf>
    <xf numFmtId="10" fontId="4" fillId="0" borderId="1" xfId="5" applyNumberFormat="1" applyFont="1" applyBorder="1" applyAlignment="1">
      <alignment horizontal="center" vertical="top" wrapText="1"/>
    </xf>
    <xf numFmtId="10" fontId="4" fillId="0" borderId="1" xfId="5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10" fontId="5" fillId="0" borderId="1" xfId="5" quotePrefix="1" applyNumberFormat="1" applyFont="1" applyFill="1" applyBorder="1" applyAlignment="1">
      <alignment horizontal="center" wrapText="1"/>
    </xf>
    <xf numFmtId="10" fontId="4" fillId="0" borderId="1" xfId="5" quotePrefix="1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vertical="top" wrapText="1"/>
    </xf>
    <xf numFmtId="10" fontId="4" fillId="0" borderId="1" xfId="5" quotePrefix="1" applyNumberFormat="1" applyFont="1" applyBorder="1" applyAlignment="1">
      <alignment wrapText="1"/>
    </xf>
  </cellXfs>
  <cellStyles count="6">
    <cellStyle name="xl23" xfId="1"/>
    <cellStyle name="xl30" xfId="4"/>
    <cellStyle name="xl41" xfId="3"/>
    <cellStyle name="xl44" xfId="2"/>
    <cellStyle name="Обычный" xfId="0" builtinId="0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80" zoomScaleNormal="80" workbookViewId="0">
      <pane xSplit="2" ySplit="4" topLeftCell="C14" activePane="bottomRight" state="frozen"/>
      <selection pane="topRight" activeCell="C1" sqref="C1"/>
      <selection pane="bottomLeft" activeCell="A3" sqref="A3"/>
      <selection pane="bottomRight" activeCell="O14" sqref="O14"/>
    </sheetView>
  </sheetViews>
  <sheetFormatPr defaultRowHeight="15.75"/>
  <cols>
    <col min="1" max="1" width="30.42578125" style="4" customWidth="1"/>
    <col min="2" max="2" width="52.140625" style="5" customWidth="1"/>
    <col min="3" max="3" width="20.85546875" style="6" customWidth="1"/>
    <col min="4" max="4" width="16" style="13" hidden="1" customWidth="1"/>
    <col min="5" max="5" width="22.7109375" style="6" hidden="1" customWidth="1"/>
    <col min="6" max="6" width="17.42578125" style="13" hidden="1" customWidth="1"/>
    <col min="7" max="7" width="20.140625" style="6" hidden="1" customWidth="1"/>
    <col min="8" max="8" width="16.85546875" style="13" hidden="1" customWidth="1"/>
    <col min="9" max="11" width="23.140625" style="6" customWidth="1"/>
    <col min="12" max="12" width="13.28515625" style="51" customWidth="1"/>
    <col min="13" max="13" width="35.7109375" style="13" customWidth="1"/>
    <col min="14" max="14" width="21" style="6" customWidth="1"/>
    <col min="15" max="15" width="12.7109375" style="20" customWidth="1"/>
    <col min="16" max="16384" width="9.140625" style="6"/>
  </cols>
  <sheetData>
    <row r="1" spans="1:15" ht="18.75">
      <c r="A1" s="64" t="s">
        <v>156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>
      <c r="O2" s="20" t="s">
        <v>103</v>
      </c>
    </row>
    <row r="3" spans="1:15" ht="45.75" customHeight="1">
      <c r="A3" s="66" t="s">
        <v>100</v>
      </c>
      <c r="B3" s="59" t="s">
        <v>0</v>
      </c>
      <c r="C3" s="65">
        <v>2023</v>
      </c>
      <c r="D3" s="65"/>
      <c r="E3" s="65"/>
      <c r="F3" s="65"/>
      <c r="G3" s="65"/>
      <c r="H3" s="65"/>
      <c r="I3" s="65"/>
      <c r="J3" s="59" t="s">
        <v>108</v>
      </c>
      <c r="K3" s="59" t="s">
        <v>113</v>
      </c>
      <c r="L3" s="59"/>
      <c r="M3" s="62" t="s">
        <v>118</v>
      </c>
      <c r="N3" s="60" t="s">
        <v>116</v>
      </c>
      <c r="O3" s="61"/>
    </row>
    <row r="4" spans="1:15" s="5" customFormat="1" ht="94.5">
      <c r="A4" s="66"/>
      <c r="B4" s="59"/>
      <c r="C4" s="7" t="s">
        <v>157</v>
      </c>
      <c r="D4" s="17" t="s">
        <v>97</v>
      </c>
      <c r="E4" s="17" t="s">
        <v>95</v>
      </c>
      <c r="F4" s="17" t="s">
        <v>98</v>
      </c>
      <c r="G4" s="17" t="s">
        <v>96</v>
      </c>
      <c r="H4" s="17" t="s">
        <v>99</v>
      </c>
      <c r="I4" s="7" t="s">
        <v>158</v>
      </c>
      <c r="J4" s="59"/>
      <c r="K4" s="7" t="s">
        <v>114</v>
      </c>
      <c r="L4" s="52" t="s">
        <v>115</v>
      </c>
      <c r="M4" s="63"/>
      <c r="N4" s="7" t="s">
        <v>114</v>
      </c>
      <c r="O4" s="21" t="s">
        <v>115</v>
      </c>
    </row>
    <row r="5" spans="1:15" s="12" customFormat="1">
      <c r="A5" s="18" t="s">
        <v>101</v>
      </c>
      <c r="B5" s="19" t="s">
        <v>102</v>
      </c>
      <c r="C5" s="38">
        <f>C6+C39</f>
        <v>1672867103.78</v>
      </c>
      <c r="D5" s="15">
        <f>D6+D39</f>
        <v>3895572.93</v>
      </c>
      <c r="E5" s="15">
        <f>E6+E39</f>
        <v>3895572.93</v>
      </c>
      <c r="F5" s="15">
        <f>F6+F39</f>
        <v>10997387</v>
      </c>
      <c r="G5" s="15">
        <f>G6+G39</f>
        <v>14892959.93</v>
      </c>
      <c r="H5" s="15">
        <f>H6+H39</f>
        <v>17107342.449999999</v>
      </c>
      <c r="I5" s="38">
        <f>I6+I39</f>
        <v>2131482100.9299998</v>
      </c>
      <c r="J5" s="38">
        <f>J6+J39</f>
        <v>2125359847.4299998</v>
      </c>
      <c r="K5" s="11">
        <f>C5-J5</f>
        <v>-452492743.64999986</v>
      </c>
      <c r="L5" s="53">
        <f>J5/C5</f>
        <v>1.2704893548492586</v>
      </c>
      <c r="M5" s="15"/>
      <c r="N5" s="11">
        <f>I5-J5</f>
        <v>6122253.5</v>
      </c>
      <c r="O5" s="22">
        <f>J5/I5</f>
        <v>0.99712770119095595</v>
      </c>
    </row>
    <row r="6" spans="1:15" s="32" customFormat="1">
      <c r="A6" s="36" t="s">
        <v>24</v>
      </c>
      <c r="B6" s="37" t="s">
        <v>25</v>
      </c>
      <c r="C6" s="38">
        <f>C7+C9+C11+C16+C19+C24+C28+C30+C32+C35+C36</f>
        <v>708000000</v>
      </c>
      <c r="D6" s="15">
        <f>D7+D9+D11+D16+D19+D24+D28+D30+D32+D35+D36</f>
        <v>0</v>
      </c>
      <c r="E6" s="15">
        <f>E7+E9+E11+E16+E19+E24+E28+E30+E32+E35+E36</f>
        <v>0</v>
      </c>
      <c r="F6" s="15">
        <f>F7+F9+F11+F16+F19+F24+F28+F30+F32+F35+F36</f>
        <v>0</v>
      </c>
      <c r="G6" s="15">
        <f>G7+G9+G11+G16+G19+G24+G28+G30+G32+G35+G36</f>
        <v>0</v>
      </c>
      <c r="H6" s="15">
        <f>H7+H9+H11+H16+H19+H24+H28+H30+H32+H35+H36</f>
        <v>0</v>
      </c>
      <c r="I6" s="38">
        <f>I7+I9+I11+I16+I19+I24+I28+I30+I32+I35+I36</f>
        <v>708000000</v>
      </c>
      <c r="J6" s="38">
        <f>J7+J9+J11+J16+J19+J24+J28+J30+J32+J35+J36+J22</f>
        <v>768892997.4799999</v>
      </c>
      <c r="K6" s="38">
        <f t="shared" ref="K6:K76" si="0">C6-J6</f>
        <v>-60892997.4799999</v>
      </c>
      <c r="L6" s="54">
        <f t="shared" ref="L6:L38" si="1">J6/C6</f>
        <v>1.0860070585875705</v>
      </c>
      <c r="M6" s="15"/>
      <c r="N6" s="38">
        <f t="shared" ref="N6:N76" si="2">I6-J6</f>
        <v>-60892997.4799999</v>
      </c>
      <c r="O6" s="39">
        <f t="shared" ref="O6:O73" si="3">J6/I6</f>
        <v>1.0860070585875705</v>
      </c>
    </row>
    <row r="7" spans="1:15" s="32" customFormat="1">
      <c r="A7" s="36" t="s">
        <v>28</v>
      </c>
      <c r="B7" s="37" t="s">
        <v>27</v>
      </c>
      <c r="C7" s="38">
        <v>576308000</v>
      </c>
      <c r="D7" s="15"/>
      <c r="E7" s="15"/>
      <c r="F7" s="15"/>
      <c r="G7" s="15"/>
      <c r="H7" s="15"/>
      <c r="I7" s="38">
        <v>576665000</v>
      </c>
      <c r="J7" s="38">
        <v>637607071.94000006</v>
      </c>
      <c r="K7" s="38">
        <f t="shared" si="0"/>
        <v>-61299071.940000057</v>
      </c>
      <c r="L7" s="54">
        <f t="shared" si="1"/>
        <v>1.1063651241003076</v>
      </c>
      <c r="M7" s="15"/>
      <c r="N7" s="38">
        <f t="shared" si="2"/>
        <v>-60942071.940000057</v>
      </c>
      <c r="O7" s="39">
        <f t="shared" si="3"/>
        <v>1.1056801989716734</v>
      </c>
    </row>
    <row r="8" spans="1:15" s="32" customFormat="1" ht="63">
      <c r="A8" s="29" t="s">
        <v>26</v>
      </c>
      <c r="B8" s="17" t="s">
        <v>29</v>
      </c>
      <c r="C8" s="28">
        <v>576308000</v>
      </c>
      <c r="D8" s="14"/>
      <c r="E8" s="14"/>
      <c r="F8" s="14"/>
      <c r="G8" s="14"/>
      <c r="H8" s="14"/>
      <c r="I8" s="28">
        <v>576665000</v>
      </c>
      <c r="J8" s="28">
        <v>637607071.94000006</v>
      </c>
      <c r="K8" s="28">
        <f t="shared" si="0"/>
        <v>-61299071.940000057</v>
      </c>
      <c r="L8" s="55">
        <f t="shared" si="1"/>
        <v>1.1063651241003076</v>
      </c>
      <c r="M8" s="28" t="s">
        <v>147</v>
      </c>
      <c r="N8" s="28">
        <f t="shared" si="2"/>
        <v>-60942071.940000057</v>
      </c>
      <c r="O8" s="40">
        <f t="shared" si="3"/>
        <v>1.1056801989716734</v>
      </c>
    </row>
    <row r="9" spans="1:15" s="32" customFormat="1" ht="36" customHeight="1">
      <c r="A9" s="36" t="s">
        <v>30</v>
      </c>
      <c r="B9" s="41" t="s">
        <v>31</v>
      </c>
      <c r="C9" s="38">
        <v>28000000</v>
      </c>
      <c r="D9" s="15"/>
      <c r="E9" s="15"/>
      <c r="F9" s="15"/>
      <c r="G9" s="15"/>
      <c r="H9" s="15"/>
      <c r="I9" s="38">
        <v>34500000</v>
      </c>
      <c r="J9" s="38">
        <v>34782325.310000002</v>
      </c>
      <c r="K9" s="38">
        <f t="shared" si="0"/>
        <v>-6782325.3100000024</v>
      </c>
      <c r="L9" s="54">
        <f t="shared" si="1"/>
        <v>1.2422259039285715</v>
      </c>
      <c r="M9" s="15"/>
      <c r="N9" s="38">
        <f t="shared" si="2"/>
        <v>-282325.31000000238</v>
      </c>
      <c r="O9" s="39">
        <f t="shared" si="3"/>
        <v>1.0081833423188407</v>
      </c>
    </row>
    <row r="10" spans="1:15" s="32" customFormat="1" ht="47.25">
      <c r="A10" s="29" t="s">
        <v>32</v>
      </c>
      <c r="B10" s="3" t="s">
        <v>33</v>
      </c>
      <c r="C10" s="28">
        <v>28000000</v>
      </c>
      <c r="D10" s="14"/>
      <c r="E10" s="14"/>
      <c r="F10" s="14"/>
      <c r="G10" s="14"/>
      <c r="H10" s="14"/>
      <c r="I10" s="28">
        <v>34500000</v>
      </c>
      <c r="J10" s="28">
        <v>34782325.310000002</v>
      </c>
      <c r="K10" s="28">
        <f t="shared" si="0"/>
        <v>-6782325.3100000024</v>
      </c>
      <c r="L10" s="55">
        <f t="shared" si="1"/>
        <v>1.2422259039285715</v>
      </c>
      <c r="M10" s="28" t="s">
        <v>148</v>
      </c>
      <c r="N10" s="28">
        <f t="shared" si="2"/>
        <v>-282325.31000000238</v>
      </c>
      <c r="O10" s="40">
        <f t="shared" si="3"/>
        <v>1.0081833423188407</v>
      </c>
    </row>
    <row r="11" spans="1:15" s="32" customFormat="1">
      <c r="A11" s="36" t="s">
        <v>34</v>
      </c>
      <c r="B11" s="41" t="s">
        <v>35</v>
      </c>
      <c r="C11" s="38">
        <f>C12+C13+C14+C15</f>
        <v>17377000</v>
      </c>
      <c r="D11" s="15">
        <f t="shared" ref="D11:J11" si="4">D12+D13+D14+D15</f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38">
        <f t="shared" si="4"/>
        <v>11414000</v>
      </c>
      <c r="J11" s="38">
        <f t="shared" si="4"/>
        <v>8496584.6799999997</v>
      </c>
      <c r="K11" s="38">
        <f t="shared" si="0"/>
        <v>8880415.3200000003</v>
      </c>
      <c r="L11" s="54">
        <f t="shared" si="1"/>
        <v>0.48895578523335442</v>
      </c>
      <c r="M11" s="15"/>
      <c r="N11" s="38">
        <f t="shared" si="2"/>
        <v>2917415.3200000003</v>
      </c>
      <c r="O11" s="39">
        <f t="shared" si="3"/>
        <v>0.74440026984405117</v>
      </c>
    </row>
    <row r="12" spans="1:15" s="32" customFormat="1" ht="47.25">
      <c r="A12" s="29" t="s">
        <v>134</v>
      </c>
      <c r="B12" s="3" t="s">
        <v>135</v>
      </c>
      <c r="C12" s="28">
        <v>2461000</v>
      </c>
      <c r="D12" s="14"/>
      <c r="E12" s="14"/>
      <c r="F12" s="14"/>
      <c r="G12" s="14"/>
      <c r="H12" s="14"/>
      <c r="I12" s="28">
        <v>2461000</v>
      </c>
      <c r="J12" s="28">
        <v>2418783.3199999998</v>
      </c>
      <c r="K12" s="28">
        <f t="shared" si="0"/>
        <v>42216.680000000168</v>
      </c>
      <c r="L12" s="55">
        <f t="shared" si="1"/>
        <v>0.9828457212515237</v>
      </c>
      <c r="M12" s="28" t="s">
        <v>188</v>
      </c>
      <c r="N12" s="28">
        <f t="shared" si="2"/>
        <v>42216.680000000168</v>
      </c>
      <c r="O12" s="40">
        <f t="shared" si="3"/>
        <v>0.9828457212515237</v>
      </c>
    </row>
    <row r="13" spans="1:15" s="32" customFormat="1" ht="31.5">
      <c r="A13" s="29" t="s">
        <v>36</v>
      </c>
      <c r="B13" s="3" t="s">
        <v>37</v>
      </c>
      <c r="C13" s="28">
        <v>0</v>
      </c>
      <c r="D13" s="14"/>
      <c r="E13" s="14"/>
      <c r="F13" s="14"/>
      <c r="G13" s="14"/>
      <c r="H13" s="14"/>
      <c r="I13" s="28">
        <v>0</v>
      </c>
      <c r="J13" s="28">
        <v>-285668.8</v>
      </c>
      <c r="K13" s="28">
        <f t="shared" si="0"/>
        <v>285668.8</v>
      </c>
      <c r="L13" s="69" t="s">
        <v>117</v>
      </c>
      <c r="M13" s="28" t="s">
        <v>187</v>
      </c>
      <c r="N13" s="28">
        <f t="shared" si="2"/>
        <v>285668.8</v>
      </c>
      <c r="O13" s="71" t="s">
        <v>117</v>
      </c>
    </row>
    <row r="14" spans="1:15" s="32" customFormat="1" ht="63">
      <c r="A14" s="29" t="s">
        <v>38</v>
      </c>
      <c r="B14" s="3" t="s">
        <v>39</v>
      </c>
      <c r="C14" s="28">
        <v>1781000</v>
      </c>
      <c r="D14" s="14"/>
      <c r="E14" s="14"/>
      <c r="F14" s="14"/>
      <c r="G14" s="14"/>
      <c r="H14" s="14"/>
      <c r="I14" s="28">
        <v>109000</v>
      </c>
      <c r="J14" s="28">
        <v>109257.59</v>
      </c>
      <c r="K14" s="28">
        <f t="shared" si="0"/>
        <v>1671742.41</v>
      </c>
      <c r="L14" s="55">
        <f t="shared" si="1"/>
        <v>6.1346204379562043E-2</v>
      </c>
      <c r="M14" s="28" t="s">
        <v>189</v>
      </c>
      <c r="N14" s="28">
        <f t="shared" si="2"/>
        <v>-257.58999999999651</v>
      </c>
      <c r="O14" s="40">
        <f t="shared" si="3"/>
        <v>1.0023632110091742</v>
      </c>
    </row>
    <row r="15" spans="1:15" s="32" customFormat="1" ht="63">
      <c r="A15" s="29" t="s">
        <v>40</v>
      </c>
      <c r="B15" s="3" t="s">
        <v>41</v>
      </c>
      <c r="C15" s="28">
        <v>13135000</v>
      </c>
      <c r="D15" s="14"/>
      <c r="E15" s="14"/>
      <c r="F15" s="14"/>
      <c r="G15" s="14"/>
      <c r="H15" s="14"/>
      <c r="I15" s="28">
        <v>8844000</v>
      </c>
      <c r="J15" s="28">
        <v>6254212.5700000003</v>
      </c>
      <c r="K15" s="28">
        <f t="shared" si="0"/>
        <v>6880787.4299999997</v>
      </c>
      <c r="L15" s="55">
        <f t="shared" si="1"/>
        <v>0.47614865397792161</v>
      </c>
      <c r="M15" s="28" t="s">
        <v>190</v>
      </c>
      <c r="N15" s="28">
        <f t="shared" si="2"/>
        <v>2589787.4299999997</v>
      </c>
      <c r="O15" s="40">
        <f t="shared" si="3"/>
        <v>0.70717012324739936</v>
      </c>
    </row>
    <row r="16" spans="1:15" s="32" customFormat="1">
      <c r="A16" s="36" t="s">
        <v>42</v>
      </c>
      <c r="B16" s="41" t="s">
        <v>43</v>
      </c>
      <c r="C16" s="38">
        <f>C17+C18</f>
        <v>30492000</v>
      </c>
      <c r="D16" s="15">
        <f t="shared" ref="D16:J16" si="5">D17+D18</f>
        <v>0</v>
      </c>
      <c r="E16" s="15">
        <f t="shared" si="5"/>
        <v>0</v>
      </c>
      <c r="F16" s="15">
        <f t="shared" si="5"/>
        <v>0</v>
      </c>
      <c r="G16" s="15">
        <f t="shared" si="5"/>
        <v>0</v>
      </c>
      <c r="H16" s="15">
        <f t="shared" si="5"/>
        <v>0</v>
      </c>
      <c r="I16" s="38">
        <f t="shared" si="5"/>
        <v>29450000</v>
      </c>
      <c r="J16" s="38">
        <f t="shared" si="5"/>
        <v>31866771.049999997</v>
      </c>
      <c r="K16" s="38">
        <f t="shared" si="0"/>
        <v>-1374771.049999997</v>
      </c>
      <c r="L16" s="54">
        <f t="shared" si="1"/>
        <v>1.0450862865669683</v>
      </c>
      <c r="M16" s="15"/>
      <c r="N16" s="38">
        <f t="shared" si="2"/>
        <v>-2416771.049999997</v>
      </c>
      <c r="O16" s="39">
        <f t="shared" si="3"/>
        <v>1.0820635331069608</v>
      </c>
    </row>
    <row r="17" spans="1:15" s="32" customFormat="1" ht="63">
      <c r="A17" s="29" t="s">
        <v>44</v>
      </c>
      <c r="B17" s="3" t="s">
        <v>45</v>
      </c>
      <c r="C17" s="28">
        <v>14450000</v>
      </c>
      <c r="D17" s="14"/>
      <c r="E17" s="14"/>
      <c r="F17" s="14"/>
      <c r="G17" s="14"/>
      <c r="H17" s="14"/>
      <c r="I17" s="28">
        <v>14450000</v>
      </c>
      <c r="J17" s="28">
        <v>16178262.77</v>
      </c>
      <c r="K17" s="28">
        <f t="shared" si="0"/>
        <v>-1728262.7699999996</v>
      </c>
      <c r="L17" s="55">
        <f t="shared" si="1"/>
        <v>1.1196029598615918</v>
      </c>
      <c r="M17" s="28" t="s">
        <v>191</v>
      </c>
      <c r="N17" s="28">
        <f t="shared" si="2"/>
        <v>-1728262.7699999996</v>
      </c>
      <c r="O17" s="40">
        <f t="shared" si="3"/>
        <v>1.1196029598615918</v>
      </c>
    </row>
    <row r="18" spans="1:15" s="32" customFormat="1" ht="63">
      <c r="A18" s="29" t="s">
        <v>46</v>
      </c>
      <c r="B18" s="3" t="s">
        <v>47</v>
      </c>
      <c r="C18" s="28">
        <v>16042000</v>
      </c>
      <c r="D18" s="14"/>
      <c r="E18" s="14"/>
      <c r="F18" s="14"/>
      <c r="G18" s="14"/>
      <c r="H18" s="14"/>
      <c r="I18" s="28">
        <v>15000000</v>
      </c>
      <c r="J18" s="28">
        <v>15688508.279999999</v>
      </c>
      <c r="K18" s="28">
        <f t="shared" si="0"/>
        <v>353491.72000000067</v>
      </c>
      <c r="L18" s="55">
        <f t="shared" si="1"/>
        <v>0.97796461039770599</v>
      </c>
      <c r="M18" s="28" t="s">
        <v>149</v>
      </c>
      <c r="N18" s="28">
        <f t="shared" si="2"/>
        <v>-688508.27999999933</v>
      </c>
      <c r="O18" s="40">
        <f t="shared" si="3"/>
        <v>1.045900552</v>
      </c>
    </row>
    <row r="19" spans="1:15" s="32" customFormat="1">
      <c r="A19" s="36" t="s">
        <v>48</v>
      </c>
      <c r="B19" s="41" t="s">
        <v>49</v>
      </c>
      <c r="C19" s="38">
        <v>9000000</v>
      </c>
      <c r="D19" s="15"/>
      <c r="E19" s="15"/>
      <c r="F19" s="15"/>
      <c r="G19" s="15"/>
      <c r="H19" s="15"/>
      <c r="I19" s="38">
        <f>I20+I21</f>
        <v>8670000</v>
      </c>
      <c r="J19" s="38">
        <f>J20+J21</f>
        <v>8916959.4100000001</v>
      </c>
      <c r="K19" s="38">
        <f t="shared" si="0"/>
        <v>83040.589999999851</v>
      </c>
      <c r="L19" s="54">
        <f t="shared" si="1"/>
        <v>0.99077326777777774</v>
      </c>
      <c r="M19" s="15"/>
      <c r="N19" s="38">
        <f t="shared" si="2"/>
        <v>-246959.41000000015</v>
      </c>
      <c r="O19" s="39">
        <f t="shared" si="3"/>
        <v>1.0284843610149943</v>
      </c>
    </row>
    <row r="20" spans="1:15" s="32" customFormat="1" ht="78.75">
      <c r="A20" s="29" t="s">
        <v>53</v>
      </c>
      <c r="B20" s="3" t="s">
        <v>50</v>
      </c>
      <c r="C20" s="28">
        <v>9000000</v>
      </c>
      <c r="D20" s="14"/>
      <c r="E20" s="14"/>
      <c r="F20" s="14"/>
      <c r="G20" s="14"/>
      <c r="H20" s="14"/>
      <c r="I20" s="28">
        <v>8670000</v>
      </c>
      <c r="J20" s="28">
        <v>8881959.4100000001</v>
      </c>
      <c r="K20" s="28">
        <f t="shared" si="0"/>
        <v>118040.58999999985</v>
      </c>
      <c r="L20" s="55">
        <f t="shared" si="1"/>
        <v>0.98688437888888891</v>
      </c>
      <c r="M20" s="28" t="s">
        <v>192</v>
      </c>
      <c r="N20" s="28">
        <f t="shared" si="2"/>
        <v>-211959.41000000015</v>
      </c>
      <c r="O20" s="40">
        <f t="shared" si="3"/>
        <v>1.0244474521337947</v>
      </c>
    </row>
    <row r="21" spans="1:15" s="32" customFormat="1" ht="48.75" customHeight="1">
      <c r="A21" s="29" t="s">
        <v>145</v>
      </c>
      <c r="B21" s="3" t="s">
        <v>146</v>
      </c>
      <c r="C21" s="28">
        <v>0</v>
      </c>
      <c r="D21" s="14"/>
      <c r="E21" s="14"/>
      <c r="F21" s="14"/>
      <c r="G21" s="14"/>
      <c r="H21" s="14"/>
      <c r="I21" s="34">
        <v>0</v>
      </c>
      <c r="J21" s="34">
        <v>35000</v>
      </c>
      <c r="K21" s="34">
        <f t="shared" si="0"/>
        <v>-35000</v>
      </c>
      <c r="L21" s="46" t="s">
        <v>117</v>
      </c>
      <c r="M21" s="70" t="s">
        <v>193</v>
      </c>
      <c r="N21" s="28">
        <f t="shared" si="2"/>
        <v>-35000</v>
      </c>
      <c r="O21" s="40" t="e">
        <f t="shared" si="3"/>
        <v>#DIV/0!</v>
      </c>
    </row>
    <row r="22" spans="1:15" s="32" customFormat="1" ht="40.5" customHeight="1">
      <c r="A22" s="36" t="s">
        <v>183</v>
      </c>
      <c r="B22" s="41" t="s">
        <v>184</v>
      </c>
      <c r="C22" s="38">
        <v>0</v>
      </c>
      <c r="D22" s="15"/>
      <c r="E22" s="15"/>
      <c r="F22" s="15"/>
      <c r="G22" s="15"/>
      <c r="H22" s="15"/>
      <c r="I22" s="67">
        <v>0</v>
      </c>
      <c r="J22" s="67">
        <v>250.94</v>
      </c>
      <c r="K22" s="67">
        <f t="shared" si="0"/>
        <v>-250.94</v>
      </c>
      <c r="L22" s="68"/>
      <c r="M22" s="49"/>
      <c r="N22" s="38">
        <f t="shared" si="2"/>
        <v>-250.94</v>
      </c>
      <c r="O22" s="39" t="e">
        <f t="shared" si="3"/>
        <v>#DIV/0!</v>
      </c>
    </row>
    <row r="23" spans="1:15" s="32" customFormat="1" ht="47.25">
      <c r="A23" s="29" t="s">
        <v>185</v>
      </c>
      <c r="B23" s="3" t="s">
        <v>186</v>
      </c>
      <c r="C23" s="28">
        <v>0</v>
      </c>
      <c r="D23" s="14"/>
      <c r="E23" s="14"/>
      <c r="F23" s="14"/>
      <c r="G23" s="14"/>
      <c r="H23" s="14"/>
      <c r="I23" s="34">
        <v>0</v>
      </c>
      <c r="J23" s="34">
        <v>250.94</v>
      </c>
      <c r="K23" s="34">
        <f t="shared" si="0"/>
        <v>-250.94</v>
      </c>
      <c r="L23" s="46"/>
      <c r="M23" s="70" t="s">
        <v>194</v>
      </c>
      <c r="N23" s="28">
        <f t="shared" si="2"/>
        <v>-250.94</v>
      </c>
      <c r="O23" s="40" t="e">
        <f t="shared" si="3"/>
        <v>#DIV/0!</v>
      </c>
    </row>
    <row r="24" spans="1:15" s="32" customFormat="1" ht="47.25">
      <c r="A24" s="36" t="s">
        <v>51</v>
      </c>
      <c r="B24" s="41" t="s">
        <v>52</v>
      </c>
      <c r="C24" s="38">
        <f>C25+C26+C27</f>
        <v>38801000</v>
      </c>
      <c r="D24" s="15">
        <f t="shared" ref="D24:I24" si="6">D25+D26+D27</f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38">
        <f t="shared" si="6"/>
        <v>34451000</v>
      </c>
      <c r="J24" s="38">
        <f>J25+J26+J27</f>
        <v>34310225.980000004</v>
      </c>
      <c r="K24" s="38">
        <f t="shared" ref="K24" si="7">K25+K26+K27</f>
        <v>4490774.0199999977</v>
      </c>
      <c r="L24" s="54">
        <f t="shared" si="1"/>
        <v>0.88426138450039959</v>
      </c>
      <c r="M24" s="15"/>
      <c r="N24" s="38">
        <f t="shared" si="2"/>
        <v>140774.01999999583</v>
      </c>
      <c r="O24" s="39">
        <f t="shared" si="3"/>
        <v>0.99591379002060909</v>
      </c>
    </row>
    <row r="25" spans="1:15" s="32" customFormat="1" ht="110.25">
      <c r="A25" s="29" t="s">
        <v>54</v>
      </c>
      <c r="B25" s="3" t="s">
        <v>55</v>
      </c>
      <c r="C25" s="28">
        <v>28000000</v>
      </c>
      <c r="D25" s="14"/>
      <c r="E25" s="14"/>
      <c r="F25" s="14"/>
      <c r="G25" s="14"/>
      <c r="H25" s="14"/>
      <c r="I25" s="28">
        <v>23000000</v>
      </c>
      <c r="J25" s="28">
        <v>22487627.920000002</v>
      </c>
      <c r="K25" s="28">
        <f t="shared" si="0"/>
        <v>5512372.0799999982</v>
      </c>
      <c r="L25" s="55">
        <f t="shared" si="1"/>
        <v>0.80312956857142859</v>
      </c>
      <c r="M25" s="42" t="s">
        <v>195</v>
      </c>
      <c r="N25" s="28">
        <f t="shared" si="2"/>
        <v>512372.07999999821</v>
      </c>
      <c r="O25" s="40">
        <f t="shared" si="3"/>
        <v>0.97772295304347834</v>
      </c>
    </row>
    <row r="26" spans="1:15" s="32" customFormat="1" ht="94.5">
      <c r="A26" s="29" t="s">
        <v>56</v>
      </c>
      <c r="B26" s="3" t="s">
        <v>57</v>
      </c>
      <c r="C26" s="28">
        <v>8350000</v>
      </c>
      <c r="D26" s="14"/>
      <c r="E26" s="14"/>
      <c r="F26" s="14"/>
      <c r="G26" s="14"/>
      <c r="H26" s="14"/>
      <c r="I26" s="28">
        <v>8350000</v>
      </c>
      <c r="J26" s="28">
        <v>8469672.5500000007</v>
      </c>
      <c r="K26" s="28">
        <f t="shared" si="0"/>
        <v>-119672.55000000075</v>
      </c>
      <c r="L26" s="55">
        <f t="shared" si="1"/>
        <v>1.0143320419161677</v>
      </c>
      <c r="M26" s="42" t="s">
        <v>150</v>
      </c>
      <c r="N26" s="28">
        <f t="shared" si="2"/>
        <v>-119672.55000000075</v>
      </c>
      <c r="O26" s="40">
        <f t="shared" si="3"/>
        <v>1.0143320419161677</v>
      </c>
    </row>
    <row r="27" spans="1:15" s="32" customFormat="1" ht="94.5">
      <c r="A27" s="29" t="s">
        <v>58</v>
      </c>
      <c r="B27" s="3" t="s">
        <v>59</v>
      </c>
      <c r="C27" s="28">
        <v>2451000</v>
      </c>
      <c r="D27" s="14"/>
      <c r="E27" s="14"/>
      <c r="F27" s="14"/>
      <c r="G27" s="14"/>
      <c r="H27" s="14"/>
      <c r="I27" s="28">
        <v>3101000</v>
      </c>
      <c r="J27" s="28">
        <v>3352925.51</v>
      </c>
      <c r="K27" s="28">
        <f t="shared" si="0"/>
        <v>-901925.50999999978</v>
      </c>
      <c r="L27" s="55">
        <f t="shared" si="1"/>
        <v>1.3679826642186861</v>
      </c>
      <c r="M27" s="42" t="s">
        <v>151</v>
      </c>
      <c r="N27" s="28">
        <f t="shared" si="2"/>
        <v>-251925.50999999978</v>
      </c>
      <c r="O27" s="40">
        <f t="shared" si="3"/>
        <v>1.0812400870686873</v>
      </c>
    </row>
    <row r="28" spans="1:15" s="32" customFormat="1" ht="24.75" customHeight="1">
      <c r="A28" s="36" t="s">
        <v>60</v>
      </c>
      <c r="B28" s="41" t="s">
        <v>61</v>
      </c>
      <c r="C28" s="43">
        <v>1500000</v>
      </c>
      <c r="D28" s="16"/>
      <c r="E28" s="16"/>
      <c r="F28" s="16"/>
      <c r="G28" s="16"/>
      <c r="H28" s="16"/>
      <c r="I28" s="43">
        <v>2000000</v>
      </c>
      <c r="J28" s="43">
        <v>1763355.06</v>
      </c>
      <c r="K28" s="43">
        <f t="shared" si="0"/>
        <v>-263355.06000000006</v>
      </c>
      <c r="L28" s="56">
        <f t="shared" si="1"/>
        <v>1.17557004</v>
      </c>
      <c r="M28" s="16"/>
      <c r="N28" s="43">
        <f t="shared" si="2"/>
        <v>236644.93999999994</v>
      </c>
      <c r="O28" s="44">
        <f t="shared" si="3"/>
        <v>0.88167753000000004</v>
      </c>
    </row>
    <row r="29" spans="1:15" s="32" customFormat="1" ht="31.5">
      <c r="A29" s="29" t="s">
        <v>62</v>
      </c>
      <c r="B29" s="3" t="s">
        <v>63</v>
      </c>
      <c r="C29" s="42">
        <v>1500000</v>
      </c>
      <c r="D29" s="50"/>
      <c r="E29" s="50"/>
      <c r="F29" s="50"/>
      <c r="G29" s="50"/>
      <c r="H29" s="50"/>
      <c r="I29" s="42">
        <v>2000000</v>
      </c>
      <c r="J29" s="42">
        <v>1763355.06</v>
      </c>
      <c r="K29" s="42">
        <f t="shared" si="0"/>
        <v>-263355.06000000006</v>
      </c>
      <c r="L29" s="57">
        <f t="shared" si="1"/>
        <v>1.17557004</v>
      </c>
      <c r="M29" s="42" t="s">
        <v>194</v>
      </c>
      <c r="N29" s="42">
        <f t="shared" si="2"/>
        <v>236644.93999999994</v>
      </c>
      <c r="O29" s="45">
        <f t="shared" si="3"/>
        <v>0.88167753000000004</v>
      </c>
    </row>
    <row r="30" spans="1:15" s="32" customFormat="1" ht="31.5">
      <c r="A30" s="36" t="s">
        <v>64</v>
      </c>
      <c r="B30" s="41" t="s">
        <v>65</v>
      </c>
      <c r="C30" s="38">
        <v>1050000</v>
      </c>
      <c r="D30" s="15"/>
      <c r="E30" s="15"/>
      <c r="F30" s="15"/>
      <c r="G30" s="15"/>
      <c r="H30" s="15"/>
      <c r="I30" s="38">
        <v>4100000</v>
      </c>
      <c r="J30" s="38">
        <v>4059415.74</v>
      </c>
      <c r="K30" s="38">
        <f t="shared" si="0"/>
        <v>-3009415.74</v>
      </c>
      <c r="L30" s="54">
        <f t="shared" si="1"/>
        <v>3.8661102285714288</v>
      </c>
      <c r="M30" s="15"/>
      <c r="N30" s="38">
        <f t="shared" si="2"/>
        <v>40584.259999999776</v>
      </c>
      <c r="O30" s="39">
        <f t="shared" si="3"/>
        <v>0.99010140000000002</v>
      </c>
    </row>
    <row r="31" spans="1:15" s="32" customFormat="1" ht="78.75">
      <c r="A31" s="29" t="s">
        <v>66</v>
      </c>
      <c r="B31" s="3" t="s">
        <v>67</v>
      </c>
      <c r="C31" s="28">
        <v>1050000</v>
      </c>
      <c r="D31" s="14"/>
      <c r="E31" s="14"/>
      <c r="F31" s="14"/>
      <c r="G31" s="14"/>
      <c r="H31" s="14"/>
      <c r="I31" s="28">
        <v>4100000</v>
      </c>
      <c r="J31" s="28">
        <v>4059415.74</v>
      </c>
      <c r="K31" s="28">
        <f t="shared" si="0"/>
        <v>-3009415.74</v>
      </c>
      <c r="L31" s="55">
        <f t="shared" si="1"/>
        <v>3.8661102285714288</v>
      </c>
      <c r="M31" s="28" t="s">
        <v>152</v>
      </c>
      <c r="N31" s="28">
        <f t="shared" si="2"/>
        <v>40584.259999999776</v>
      </c>
      <c r="O31" s="40">
        <f t="shared" si="3"/>
        <v>0.99010140000000002</v>
      </c>
    </row>
    <row r="32" spans="1:15" s="32" customFormat="1" ht="31.5">
      <c r="A32" s="36" t="s">
        <v>68</v>
      </c>
      <c r="B32" s="41" t="s">
        <v>69</v>
      </c>
      <c r="C32" s="38">
        <f>C33+C34</f>
        <v>2350000</v>
      </c>
      <c r="D32" s="38">
        <f t="shared" ref="D32:I32" si="8">D33+D34</f>
        <v>0</v>
      </c>
      <c r="E32" s="38">
        <f t="shared" si="8"/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8">
        <f t="shared" si="8"/>
        <v>3300000</v>
      </c>
      <c r="J32" s="38">
        <f t="shared" ref="J32:K32" si="9">J33+J34</f>
        <v>3337764.5100000002</v>
      </c>
      <c r="K32" s="38">
        <f t="shared" si="9"/>
        <v>-987764.51000000013</v>
      </c>
      <c r="L32" s="55">
        <f t="shared" si="1"/>
        <v>1.4203253234042554</v>
      </c>
      <c r="M32" s="15"/>
      <c r="N32" s="38">
        <f t="shared" si="2"/>
        <v>-37764.510000000242</v>
      </c>
      <c r="O32" s="39">
        <f t="shared" si="3"/>
        <v>1.011443790909091</v>
      </c>
    </row>
    <row r="33" spans="1:15" s="32" customFormat="1" ht="126">
      <c r="A33" s="29" t="s">
        <v>70</v>
      </c>
      <c r="B33" s="3" t="s">
        <v>71</v>
      </c>
      <c r="C33" s="34">
        <v>850000</v>
      </c>
      <c r="D33" s="49"/>
      <c r="E33" s="49"/>
      <c r="F33" s="49"/>
      <c r="G33" s="49"/>
      <c r="H33" s="49"/>
      <c r="I33" s="34">
        <v>400000</v>
      </c>
      <c r="J33" s="34">
        <v>392251.14</v>
      </c>
      <c r="K33" s="34">
        <f t="shared" si="0"/>
        <v>457748.86</v>
      </c>
      <c r="L33" s="58">
        <f t="shared" si="1"/>
        <v>0.46147192941176474</v>
      </c>
      <c r="M33" s="70" t="s">
        <v>155</v>
      </c>
      <c r="N33" s="28">
        <f t="shared" si="2"/>
        <v>7748.859999999986</v>
      </c>
      <c r="O33" s="40">
        <f t="shared" si="3"/>
        <v>0.98062785000000008</v>
      </c>
    </row>
    <row r="34" spans="1:15" s="32" customFormat="1" ht="63">
      <c r="A34" s="29" t="s">
        <v>72</v>
      </c>
      <c r="B34" s="3" t="s">
        <v>73</v>
      </c>
      <c r="C34" s="28">
        <v>1500000</v>
      </c>
      <c r="D34" s="14"/>
      <c r="E34" s="14"/>
      <c r="F34" s="14"/>
      <c r="G34" s="14"/>
      <c r="H34" s="14"/>
      <c r="I34" s="28">
        <v>2900000</v>
      </c>
      <c r="J34" s="28">
        <v>2945513.37</v>
      </c>
      <c r="K34" s="28">
        <f t="shared" si="0"/>
        <v>-1445513.37</v>
      </c>
      <c r="L34" s="55">
        <f t="shared" si="1"/>
        <v>1.9636755800000001</v>
      </c>
      <c r="M34" s="28" t="s">
        <v>153</v>
      </c>
      <c r="N34" s="28">
        <f t="shared" si="2"/>
        <v>-45513.370000000112</v>
      </c>
      <c r="O34" s="40">
        <f t="shared" si="3"/>
        <v>1.0156942655172414</v>
      </c>
    </row>
    <row r="35" spans="1:15" s="32" customFormat="1" ht="112.5" customHeight="1">
      <c r="A35" s="36" t="s">
        <v>74</v>
      </c>
      <c r="B35" s="41" t="s">
        <v>75</v>
      </c>
      <c r="C35" s="38">
        <v>2122000</v>
      </c>
      <c r="D35" s="15"/>
      <c r="E35" s="15"/>
      <c r="F35" s="15"/>
      <c r="G35" s="15"/>
      <c r="H35" s="15"/>
      <c r="I35" s="38">
        <v>2200000</v>
      </c>
      <c r="J35" s="38">
        <v>2336272.65</v>
      </c>
      <c r="K35" s="38">
        <f t="shared" si="0"/>
        <v>-214272.64999999991</v>
      </c>
      <c r="L35" s="54">
        <f t="shared" si="1"/>
        <v>1.1009767436380773</v>
      </c>
      <c r="M35" s="42" t="s">
        <v>196</v>
      </c>
      <c r="N35" s="38">
        <f t="shared" si="2"/>
        <v>-136272.64999999991</v>
      </c>
      <c r="O35" s="39">
        <f t="shared" si="3"/>
        <v>1.0619421136363636</v>
      </c>
    </row>
    <row r="36" spans="1:15" s="32" customFormat="1">
      <c r="A36" s="36" t="s">
        <v>76</v>
      </c>
      <c r="B36" s="41" t="s">
        <v>77</v>
      </c>
      <c r="C36" s="38">
        <f>C37+C38</f>
        <v>1000000</v>
      </c>
      <c r="D36" s="38">
        <f t="shared" ref="D36:J36" si="10">D37+D38</f>
        <v>0</v>
      </c>
      <c r="E36" s="38">
        <f t="shared" si="10"/>
        <v>0</v>
      </c>
      <c r="F36" s="38">
        <f t="shared" si="10"/>
        <v>0</v>
      </c>
      <c r="G36" s="38">
        <f t="shared" si="10"/>
        <v>0</v>
      </c>
      <c r="H36" s="38">
        <f t="shared" si="10"/>
        <v>0</v>
      </c>
      <c r="I36" s="38">
        <f t="shared" si="10"/>
        <v>1250000</v>
      </c>
      <c r="J36" s="38">
        <f t="shared" si="10"/>
        <v>1416000.2100000002</v>
      </c>
      <c r="K36" s="38">
        <f t="shared" si="0"/>
        <v>-416000.2100000002</v>
      </c>
      <c r="L36" s="54">
        <f t="shared" si="1"/>
        <v>1.4160002100000002</v>
      </c>
      <c r="M36" s="43"/>
      <c r="N36" s="38">
        <f t="shared" si="2"/>
        <v>-166000.2100000002</v>
      </c>
      <c r="O36" s="39">
        <f t="shared" si="3"/>
        <v>1.1328001680000002</v>
      </c>
    </row>
    <row r="37" spans="1:15" s="32" customFormat="1" ht="31.5">
      <c r="A37" s="29" t="s">
        <v>119</v>
      </c>
      <c r="B37" s="3" t="s">
        <v>120</v>
      </c>
      <c r="C37" s="28">
        <v>0</v>
      </c>
      <c r="D37" s="14"/>
      <c r="E37" s="14"/>
      <c r="F37" s="14"/>
      <c r="G37" s="14"/>
      <c r="H37" s="14"/>
      <c r="I37" s="28">
        <v>0</v>
      </c>
      <c r="J37" s="28">
        <v>15365.34</v>
      </c>
      <c r="K37" s="28">
        <f t="shared" si="0"/>
        <v>-15365.34</v>
      </c>
      <c r="L37" s="55">
        <v>0</v>
      </c>
      <c r="M37" s="47"/>
      <c r="N37" s="38">
        <f t="shared" si="2"/>
        <v>-15365.34</v>
      </c>
      <c r="O37" s="48" t="s">
        <v>117</v>
      </c>
    </row>
    <row r="38" spans="1:15" s="32" customFormat="1" ht="47.25">
      <c r="A38" s="29" t="s">
        <v>78</v>
      </c>
      <c r="B38" s="3" t="s">
        <v>79</v>
      </c>
      <c r="C38" s="28">
        <v>1000000</v>
      </c>
      <c r="D38" s="14"/>
      <c r="E38" s="14"/>
      <c r="F38" s="14"/>
      <c r="G38" s="14"/>
      <c r="H38" s="14"/>
      <c r="I38" s="28">
        <v>1250000</v>
      </c>
      <c r="J38" s="28">
        <v>1400634.87</v>
      </c>
      <c r="K38" s="28">
        <f t="shared" si="0"/>
        <v>-400634.87000000011</v>
      </c>
      <c r="L38" s="55">
        <f t="shared" si="1"/>
        <v>1.4006348700000002</v>
      </c>
      <c r="M38" s="28" t="s">
        <v>197</v>
      </c>
      <c r="N38" s="28">
        <f t="shared" si="2"/>
        <v>-150634.87000000011</v>
      </c>
      <c r="O38" s="40">
        <f t="shared" si="3"/>
        <v>1.1205078960000001</v>
      </c>
    </row>
    <row r="39" spans="1:15" s="12" customFormat="1">
      <c r="A39" s="23" t="s">
        <v>23</v>
      </c>
      <c r="B39" s="24" t="s">
        <v>104</v>
      </c>
      <c r="C39" s="11">
        <f t="shared" ref="C39:J39" si="11">C40+C75</f>
        <v>964867103.77999997</v>
      </c>
      <c r="D39" s="11">
        <f t="shared" si="11"/>
        <v>3895572.93</v>
      </c>
      <c r="E39" s="11">
        <f t="shared" si="11"/>
        <v>3895572.93</v>
      </c>
      <c r="F39" s="11">
        <f t="shared" si="11"/>
        <v>10997387</v>
      </c>
      <c r="G39" s="11">
        <f t="shared" si="11"/>
        <v>14892959.93</v>
      </c>
      <c r="H39" s="11">
        <f t="shared" si="11"/>
        <v>17107342.449999999</v>
      </c>
      <c r="I39" s="11">
        <f t="shared" si="11"/>
        <v>1423482100.9299998</v>
      </c>
      <c r="J39" s="11">
        <f t="shared" si="11"/>
        <v>1356466849.9499998</v>
      </c>
      <c r="K39" s="11">
        <f t="shared" si="0"/>
        <v>-391599746.16999984</v>
      </c>
      <c r="L39" s="53">
        <f t="shared" ref="L39:L76" si="12">IF(C39=0,"--",J39/C39)</f>
        <v>1.4058587391319011</v>
      </c>
      <c r="M39" s="15"/>
      <c r="N39" s="11">
        <f t="shared" si="2"/>
        <v>67015250.980000019</v>
      </c>
      <c r="O39" s="22">
        <f t="shared" si="3"/>
        <v>0.95292160615422061</v>
      </c>
    </row>
    <row r="40" spans="1:15" s="12" customFormat="1" ht="47.25">
      <c r="A40" s="23" t="s">
        <v>1</v>
      </c>
      <c r="B40" s="25" t="s">
        <v>105</v>
      </c>
      <c r="C40" s="11">
        <f t="shared" ref="C40:J40" si="13">C41+C45+C58+C69</f>
        <v>964867103.77999997</v>
      </c>
      <c r="D40" s="15">
        <f t="shared" si="13"/>
        <v>3895572.93</v>
      </c>
      <c r="E40" s="11">
        <f t="shared" si="13"/>
        <v>3895572.93</v>
      </c>
      <c r="F40" s="15">
        <f t="shared" si="13"/>
        <v>10997387</v>
      </c>
      <c r="G40" s="11">
        <f t="shared" si="13"/>
        <v>14892959.93</v>
      </c>
      <c r="H40" s="15">
        <f t="shared" si="13"/>
        <v>17107342.449999999</v>
      </c>
      <c r="I40" s="11">
        <f t="shared" si="13"/>
        <v>1423482100.9299998</v>
      </c>
      <c r="J40" s="11">
        <f t="shared" si="13"/>
        <v>1357375286.2399998</v>
      </c>
      <c r="K40" s="11">
        <f t="shared" si="0"/>
        <v>-392508182.4599998</v>
      </c>
      <c r="L40" s="53">
        <f t="shared" si="12"/>
        <v>1.4068002535502504</v>
      </c>
      <c r="M40" s="15"/>
      <c r="N40" s="11">
        <f t="shared" si="2"/>
        <v>66106814.690000057</v>
      </c>
      <c r="O40" s="22">
        <f t="shared" si="3"/>
        <v>0.95355978508840356</v>
      </c>
    </row>
    <row r="41" spans="1:15" s="12" customFormat="1" ht="31.5">
      <c r="A41" s="23" t="s">
        <v>20</v>
      </c>
      <c r="B41" s="25" t="s">
        <v>19</v>
      </c>
      <c r="C41" s="11">
        <f>SUM(C42:C44)</f>
        <v>0</v>
      </c>
      <c r="D41" s="11">
        <f t="shared" ref="D41:J41" si="14">SUM(D42:D44)</f>
        <v>3895572.93</v>
      </c>
      <c r="E41" s="11">
        <f t="shared" si="14"/>
        <v>3895572.93</v>
      </c>
      <c r="F41" s="11">
        <f t="shared" si="14"/>
        <v>10997387</v>
      </c>
      <c r="G41" s="11">
        <f t="shared" si="14"/>
        <v>14892959.93</v>
      </c>
      <c r="H41" s="11">
        <f t="shared" si="14"/>
        <v>17107342.449999999</v>
      </c>
      <c r="I41" s="11">
        <f t="shared" si="14"/>
        <v>41639279.100000001</v>
      </c>
      <c r="J41" s="11">
        <f t="shared" si="14"/>
        <v>41639279.100000001</v>
      </c>
      <c r="K41" s="11">
        <f t="shared" si="0"/>
        <v>-41639279.100000001</v>
      </c>
      <c r="L41" s="52" t="str">
        <f t="shared" si="12"/>
        <v>--</v>
      </c>
      <c r="M41" s="15"/>
      <c r="N41" s="11">
        <f t="shared" si="2"/>
        <v>0</v>
      </c>
      <c r="O41" s="22">
        <f t="shared" si="3"/>
        <v>1</v>
      </c>
    </row>
    <row r="42" spans="1:15" s="5" customFormat="1" ht="47.25" hidden="1">
      <c r="A42" s="26" t="s">
        <v>121</v>
      </c>
      <c r="B42" s="27" t="s">
        <v>122</v>
      </c>
      <c r="C42" s="28">
        <v>0</v>
      </c>
      <c r="D42" s="14">
        <v>3895572.93</v>
      </c>
      <c r="E42" s="9">
        <f>C42+D42</f>
        <v>3895572.93</v>
      </c>
      <c r="F42" s="14">
        <v>10997387</v>
      </c>
      <c r="G42" s="9">
        <f>E42+F42</f>
        <v>14892959.93</v>
      </c>
      <c r="H42" s="14">
        <v>16519342.449999999</v>
      </c>
      <c r="I42" s="9">
        <v>0</v>
      </c>
      <c r="J42" s="9">
        <v>0</v>
      </c>
      <c r="K42" s="9">
        <f t="shared" si="0"/>
        <v>0</v>
      </c>
      <c r="L42" s="52" t="str">
        <f t="shared" si="12"/>
        <v>--</v>
      </c>
      <c r="M42" s="14" t="s">
        <v>133</v>
      </c>
      <c r="N42" s="9">
        <f t="shared" si="2"/>
        <v>0</v>
      </c>
      <c r="O42" s="21" t="e">
        <f t="shared" si="3"/>
        <v>#DIV/0!</v>
      </c>
    </row>
    <row r="43" spans="1:15" s="5" customFormat="1" ht="189">
      <c r="A43" s="26" t="s">
        <v>80</v>
      </c>
      <c r="B43" s="27" t="s">
        <v>106</v>
      </c>
      <c r="C43" s="28">
        <v>0</v>
      </c>
      <c r="D43" s="14">
        <v>0</v>
      </c>
      <c r="E43" s="9">
        <f>C43+D43</f>
        <v>0</v>
      </c>
      <c r="F43" s="14">
        <v>0</v>
      </c>
      <c r="G43" s="9">
        <f>E43+F43</f>
        <v>0</v>
      </c>
      <c r="H43" s="14">
        <v>588000</v>
      </c>
      <c r="I43" s="9">
        <v>41639279.100000001</v>
      </c>
      <c r="J43" s="9">
        <v>41639279.100000001</v>
      </c>
      <c r="K43" s="9">
        <f t="shared" ref="K43" si="15">C43-J43</f>
        <v>-41639279.100000001</v>
      </c>
      <c r="L43" s="52" t="str">
        <f t="shared" si="12"/>
        <v>--</v>
      </c>
      <c r="M43" s="28" t="s">
        <v>166</v>
      </c>
      <c r="N43" s="9">
        <f t="shared" si="2"/>
        <v>0</v>
      </c>
      <c r="O43" s="21">
        <f t="shared" si="3"/>
        <v>1</v>
      </c>
    </row>
    <row r="44" spans="1:15" s="5" customFormat="1" hidden="1">
      <c r="A44" s="26" t="s">
        <v>136</v>
      </c>
      <c r="B44" s="33" t="s">
        <v>137</v>
      </c>
      <c r="C44" s="28">
        <v>0</v>
      </c>
      <c r="D44" s="14"/>
      <c r="E44" s="9"/>
      <c r="F44" s="14"/>
      <c r="G44" s="9"/>
      <c r="H44" s="14"/>
      <c r="I44" s="9"/>
      <c r="J44" s="9"/>
      <c r="K44" s="9">
        <f t="shared" ref="K44" si="16">C44-J44</f>
        <v>0</v>
      </c>
      <c r="L44" s="52" t="str">
        <f t="shared" si="12"/>
        <v>--</v>
      </c>
      <c r="M44" s="28"/>
      <c r="N44" s="9">
        <f t="shared" ref="N44" si="17">I44-J44</f>
        <v>0</v>
      </c>
      <c r="O44" s="21" t="e">
        <f t="shared" ref="O44" si="18">J44/I44</f>
        <v>#DIV/0!</v>
      </c>
    </row>
    <row r="45" spans="1:15" s="12" customFormat="1" ht="47.25">
      <c r="A45" s="23" t="s">
        <v>16</v>
      </c>
      <c r="B45" s="25" t="s">
        <v>107</v>
      </c>
      <c r="C45" s="11">
        <f t="shared" ref="C45:J45" si="19">SUM(C46:C57)</f>
        <v>262504629.38999999</v>
      </c>
      <c r="D45" s="15">
        <f t="shared" si="19"/>
        <v>0</v>
      </c>
      <c r="E45" s="11">
        <f t="shared" si="19"/>
        <v>0</v>
      </c>
      <c r="F45" s="15">
        <f t="shared" si="19"/>
        <v>0</v>
      </c>
      <c r="G45" s="11">
        <f t="shared" si="19"/>
        <v>0</v>
      </c>
      <c r="H45" s="15">
        <f t="shared" si="19"/>
        <v>0</v>
      </c>
      <c r="I45" s="11">
        <f t="shared" si="19"/>
        <v>409561972.28999996</v>
      </c>
      <c r="J45" s="11">
        <f t="shared" si="19"/>
        <v>367265978.63999999</v>
      </c>
      <c r="K45" s="11">
        <f t="shared" si="0"/>
        <v>-104761349.25</v>
      </c>
      <c r="L45" s="53">
        <f t="shared" si="12"/>
        <v>1.3990838161347521</v>
      </c>
      <c r="M45" s="15"/>
      <c r="N45" s="11">
        <f t="shared" si="2"/>
        <v>42295993.649999976</v>
      </c>
      <c r="O45" s="22">
        <f t="shared" si="3"/>
        <v>0.8967287089338184</v>
      </c>
    </row>
    <row r="46" spans="1:15" s="5" customFormat="1" ht="173.25" hidden="1">
      <c r="A46" s="26" t="s">
        <v>81</v>
      </c>
      <c r="B46" s="1" t="s">
        <v>2</v>
      </c>
      <c r="C46" s="34"/>
      <c r="D46" s="14"/>
      <c r="E46" s="9"/>
      <c r="F46" s="14"/>
      <c r="G46" s="9"/>
      <c r="H46" s="14"/>
      <c r="I46" s="9"/>
      <c r="J46" s="9"/>
      <c r="K46" s="9">
        <f t="shared" si="0"/>
        <v>0</v>
      </c>
      <c r="L46" s="52" t="str">
        <f t="shared" si="12"/>
        <v>--</v>
      </c>
      <c r="M46" s="28"/>
      <c r="N46" s="9">
        <f t="shared" si="2"/>
        <v>0</v>
      </c>
      <c r="O46" s="21" t="e">
        <f t="shared" si="3"/>
        <v>#DIV/0!</v>
      </c>
    </row>
    <row r="47" spans="1:15" s="5" customFormat="1" ht="126">
      <c r="A47" s="26" t="s">
        <v>82</v>
      </c>
      <c r="B47" s="1" t="s">
        <v>3</v>
      </c>
      <c r="C47" s="34">
        <v>0</v>
      </c>
      <c r="D47" s="14"/>
      <c r="E47" s="9"/>
      <c r="F47" s="14"/>
      <c r="G47" s="9"/>
      <c r="H47" s="14"/>
      <c r="I47" s="9">
        <v>3743954.73</v>
      </c>
      <c r="J47" s="9">
        <v>1536140.17</v>
      </c>
      <c r="K47" s="9">
        <f t="shared" si="0"/>
        <v>-1536140.17</v>
      </c>
      <c r="L47" s="52" t="str">
        <f t="shared" si="12"/>
        <v>--</v>
      </c>
      <c r="M47" s="28" t="s">
        <v>172</v>
      </c>
      <c r="N47" s="9">
        <f t="shared" si="2"/>
        <v>2207814.56</v>
      </c>
      <c r="O47" s="21">
        <f t="shared" si="3"/>
        <v>0.41029880988972317</v>
      </c>
    </row>
    <row r="48" spans="1:15" s="5" customFormat="1" ht="63">
      <c r="A48" s="26" t="s">
        <v>138</v>
      </c>
      <c r="B48" s="1" t="s">
        <v>159</v>
      </c>
      <c r="C48" s="34">
        <v>0</v>
      </c>
      <c r="D48" s="14"/>
      <c r="E48" s="9"/>
      <c r="F48" s="14"/>
      <c r="G48" s="9"/>
      <c r="H48" s="14"/>
      <c r="I48" s="9">
        <v>43645.01</v>
      </c>
      <c r="J48" s="9">
        <v>43645.01</v>
      </c>
      <c r="K48" s="9">
        <f t="shared" ref="K48" si="20">C48-J48</f>
        <v>-43645.01</v>
      </c>
      <c r="L48" s="52" t="str">
        <f t="shared" si="12"/>
        <v>--</v>
      </c>
      <c r="M48" s="28" t="s">
        <v>167</v>
      </c>
      <c r="N48" s="9">
        <f t="shared" ref="N48" si="21">I48-J48</f>
        <v>0</v>
      </c>
      <c r="O48" s="30" t="s">
        <v>117</v>
      </c>
    </row>
    <row r="49" spans="1:15" s="5" customFormat="1" ht="99" customHeight="1">
      <c r="A49" s="26" t="s">
        <v>160</v>
      </c>
      <c r="B49" s="33" t="s">
        <v>161</v>
      </c>
      <c r="C49" s="34">
        <v>0</v>
      </c>
      <c r="D49" s="14"/>
      <c r="E49" s="9"/>
      <c r="F49" s="14"/>
      <c r="G49" s="9"/>
      <c r="H49" s="14"/>
      <c r="I49" s="9">
        <v>2355255.2799999998</v>
      </c>
      <c r="J49" s="9">
        <v>2355255.2799999998</v>
      </c>
      <c r="K49" s="9">
        <f>C49-J49</f>
        <v>-2355255.2799999998</v>
      </c>
      <c r="L49" s="52" t="str">
        <f t="shared" si="12"/>
        <v>--</v>
      </c>
      <c r="M49" s="28" t="s">
        <v>168</v>
      </c>
      <c r="N49" s="9">
        <f t="shared" ref="N49" si="22">I49-J49</f>
        <v>0</v>
      </c>
      <c r="O49" s="30" t="s">
        <v>117</v>
      </c>
    </row>
    <row r="50" spans="1:15" s="5" customFormat="1" ht="141.75" customHeight="1">
      <c r="A50" s="26" t="s">
        <v>123</v>
      </c>
      <c r="B50" s="1" t="s">
        <v>124</v>
      </c>
      <c r="C50" s="34">
        <v>63927300</v>
      </c>
      <c r="D50" s="14"/>
      <c r="E50" s="9"/>
      <c r="F50" s="14"/>
      <c r="G50" s="9"/>
      <c r="H50" s="14"/>
      <c r="I50" s="9">
        <v>179877300</v>
      </c>
      <c r="J50" s="9">
        <v>154415300</v>
      </c>
      <c r="K50" s="9">
        <f t="shared" si="0"/>
        <v>-90488000</v>
      </c>
      <c r="L50" s="52">
        <f t="shared" si="12"/>
        <v>2.4154829001068401</v>
      </c>
      <c r="M50" s="28" t="s">
        <v>169</v>
      </c>
      <c r="N50" s="9">
        <f t="shared" si="2"/>
        <v>25462000</v>
      </c>
      <c r="O50" s="21">
        <f t="shared" si="3"/>
        <v>0.85844795313249644</v>
      </c>
    </row>
    <row r="51" spans="1:15" s="5" customFormat="1" ht="94.5">
      <c r="A51" s="26" t="s">
        <v>139</v>
      </c>
      <c r="B51" s="1" t="s">
        <v>140</v>
      </c>
      <c r="C51" s="34">
        <v>814626.68</v>
      </c>
      <c r="D51" s="14"/>
      <c r="E51" s="9"/>
      <c r="F51" s="14"/>
      <c r="G51" s="9"/>
      <c r="H51" s="14"/>
      <c r="I51" s="9">
        <v>814626.68</v>
      </c>
      <c r="J51" s="9">
        <v>814626.68</v>
      </c>
      <c r="K51" s="9">
        <f t="shared" si="0"/>
        <v>0</v>
      </c>
      <c r="L51" s="52">
        <f t="shared" si="12"/>
        <v>1</v>
      </c>
      <c r="M51" s="28"/>
      <c r="N51" s="9">
        <f t="shared" si="2"/>
        <v>0</v>
      </c>
      <c r="O51" s="21">
        <f t="shared" si="3"/>
        <v>1</v>
      </c>
    </row>
    <row r="52" spans="1:15" s="5" customFormat="1" ht="47.25" hidden="1">
      <c r="A52" s="26" t="s">
        <v>83</v>
      </c>
      <c r="B52" s="1" t="s">
        <v>125</v>
      </c>
      <c r="C52" s="34"/>
      <c r="D52" s="14"/>
      <c r="E52" s="9"/>
      <c r="F52" s="14"/>
      <c r="G52" s="9"/>
      <c r="H52" s="14"/>
      <c r="I52" s="9"/>
      <c r="J52" s="9"/>
      <c r="K52" s="9">
        <f t="shared" si="0"/>
        <v>0</v>
      </c>
      <c r="L52" s="52" t="str">
        <f t="shared" si="12"/>
        <v>--</v>
      </c>
      <c r="M52" s="14"/>
      <c r="N52" s="9">
        <f t="shared" si="2"/>
        <v>0</v>
      </c>
      <c r="O52" s="21" t="e">
        <f t="shared" si="3"/>
        <v>#DIV/0!</v>
      </c>
    </row>
    <row r="53" spans="1:15" s="5" customFormat="1" ht="126">
      <c r="A53" s="26" t="s">
        <v>84</v>
      </c>
      <c r="B53" s="1" t="s">
        <v>5</v>
      </c>
      <c r="C53" s="34">
        <v>1894581.07</v>
      </c>
      <c r="D53" s="14"/>
      <c r="E53" s="9"/>
      <c r="F53" s="14"/>
      <c r="G53" s="9"/>
      <c r="H53" s="14"/>
      <c r="I53" s="9">
        <v>2401604.39</v>
      </c>
      <c r="J53" s="9">
        <v>2401604.38</v>
      </c>
      <c r="K53" s="9">
        <f t="shared" si="0"/>
        <v>-507023.30999999982</v>
      </c>
      <c r="L53" s="52">
        <f t="shared" si="12"/>
        <v>1.2676176374970325</v>
      </c>
      <c r="M53" s="28" t="s">
        <v>170</v>
      </c>
      <c r="N53" s="9">
        <f t="shared" si="2"/>
        <v>1.0000000242143869E-2</v>
      </c>
      <c r="O53" s="21">
        <f t="shared" si="3"/>
        <v>0.99999999583611676</v>
      </c>
    </row>
    <row r="54" spans="1:15" s="5" customFormat="1" ht="94.5">
      <c r="A54" s="26" t="s">
        <v>126</v>
      </c>
      <c r="B54" s="1" t="s">
        <v>4</v>
      </c>
      <c r="C54" s="34">
        <v>45746430.789999999</v>
      </c>
      <c r="D54" s="14"/>
      <c r="E54" s="9"/>
      <c r="F54" s="14"/>
      <c r="G54" s="9"/>
      <c r="H54" s="14"/>
      <c r="I54" s="9">
        <v>0</v>
      </c>
      <c r="J54" s="9">
        <v>0</v>
      </c>
      <c r="K54" s="9">
        <f t="shared" ref="K54" si="23">C54-J54</f>
        <v>45746430.789999999</v>
      </c>
      <c r="L54" s="52">
        <f t="shared" si="12"/>
        <v>0</v>
      </c>
      <c r="M54" s="28" t="s">
        <v>171</v>
      </c>
      <c r="N54" s="9">
        <f t="shared" ref="N54" si="24">I54-J54</f>
        <v>0</v>
      </c>
      <c r="O54" s="21" t="e">
        <f t="shared" ref="O54" si="25">J54/I54</f>
        <v>#DIV/0!</v>
      </c>
    </row>
    <row r="55" spans="1:15" s="5" customFormat="1" ht="78.75">
      <c r="A55" s="26" t="s">
        <v>85</v>
      </c>
      <c r="B55" s="1" t="s">
        <v>6</v>
      </c>
      <c r="C55" s="34">
        <v>14456212.48</v>
      </c>
      <c r="D55" s="14"/>
      <c r="E55" s="9"/>
      <c r="F55" s="14"/>
      <c r="G55" s="9"/>
      <c r="H55" s="14"/>
      <c r="I55" s="9">
        <v>13646972.48</v>
      </c>
      <c r="J55" s="9">
        <v>13646972.48</v>
      </c>
      <c r="K55" s="9">
        <f t="shared" ref="K55:K56" si="26">C55-J55</f>
        <v>809240</v>
      </c>
      <c r="L55" s="52">
        <f t="shared" si="12"/>
        <v>0.94402129872402096</v>
      </c>
      <c r="M55" s="28" t="s">
        <v>154</v>
      </c>
      <c r="N55" s="9">
        <f t="shared" si="2"/>
        <v>0</v>
      </c>
      <c r="O55" s="21">
        <f t="shared" si="3"/>
        <v>1</v>
      </c>
    </row>
    <row r="56" spans="1:15" s="5" customFormat="1" ht="47.25" hidden="1">
      <c r="A56" s="26" t="s">
        <v>141</v>
      </c>
      <c r="B56" s="33" t="s">
        <v>142</v>
      </c>
      <c r="C56" s="34"/>
      <c r="D56" s="14"/>
      <c r="E56" s="9"/>
      <c r="F56" s="14"/>
      <c r="G56" s="9"/>
      <c r="H56" s="14"/>
      <c r="I56" s="9"/>
      <c r="J56" s="9"/>
      <c r="K56" s="9">
        <f t="shared" si="26"/>
        <v>0</v>
      </c>
      <c r="L56" s="52" t="str">
        <f t="shared" si="12"/>
        <v>--</v>
      </c>
      <c r="M56" s="28"/>
      <c r="N56" s="9">
        <f t="shared" si="2"/>
        <v>0</v>
      </c>
      <c r="O56" s="21" t="e">
        <f t="shared" si="3"/>
        <v>#DIV/0!</v>
      </c>
    </row>
    <row r="57" spans="1:15" s="5" customFormat="1" ht="189">
      <c r="A57" s="26" t="s">
        <v>86</v>
      </c>
      <c r="B57" s="1" t="s">
        <v>7</v>
      </c>
      <c r="C57" s="34">
        <v>135665478.37</v>
      </c>
      <c r="D57" s="14"/>
      <c r="E57" s="9"/>
      <c r="F57" s="14"/>
      <c r="G57" s="9"/>
      <c r="H57" s="14"/>
      <c r="I57" s="9">
        <v>206678613.72</v>
      </c>
      <c r="J57" s="9">
        <v>192052434.63999999</v>
      </c>
      <c r="K57" s="9">
        <f t="shared" si="0"/>
        <v>-56386956.269999981</v>
      </c>
      <c r="L57" s="52">
        <f t="shared" si="12"/>
        <v>1.4156323107947626</v>
      </c>
      <c r="M57" s="28" t="s">
        <v>177</v>
      </c>
      <c r="N57" s="9">
        <f t="shared" si="2"/>
        <v>14626179.080000013</v>
      </c>
      <c r="O57" s="21">
        <f t="shared" si="3"/>
        <v>0.92923225670646803</v>
      </c>
    </row>
    <row r="58" spans="1:15" s="12" customFormat="1" ht="31.5">
      <c r="A58" s="10" t="s">
        <v>17</v>
      </c>
      <c r="B58" s="2" t="s">
        <v>8</v>
      </c>
      <c r="C58" s="11">
        <f>SUM(C59:C68)</f>
        <v>628970974.38999999</v>
      </c>
      <c r="D58" s="11">
        <f t="shared" ref="D58:J58" si="27">SUM(D59:D68)</f>
        <v>0</v>
      </c>
      <c r="E58" s="11">
        <f t="shared" si="27"/>
        <v>0</v>
      </c>
      <c r="F58" s="11">
        <f t="shared" si="27"/>
        <v>0</v>
      </c>
      <c r="G58" s="11">
        <f t="shared" si="27"/>
        <v>0</v>
      </c>
      <c r="H58" s="11">
        <f t="shared" si="27"/>
        <v>0</v>
      </c>
      <c r="I58" s="11">
        <f t="shared" si="27"/>
        <v>604837999.00999999</v>
      </c>
      <c r="J58" s="11">
        <f t="shared" si="27"/>
        <v>585514720.96999991</v>
      </c>
      <c r="K58" s="11">
        <f t="shared" si="0"/>
        <v>43456253.420000076</v>
      </c>
      <c r="L58" s="53">
        <f t="shared" si="12"/>
        <v>0.93090896847482407</v>
      </c>
      <c r="M58" s="15"/>
      <c r="N58" s="11">
        <f t="shared" si="2"/>
        <v>19323278.040000081</v>
      </c>
      <c r="O58" s="22">
        <f t="shared" si="3"/>
        <v>0.96805214276942175</v>
      </c>
    </row>
    <row r="59" spans="1:15" s="5" customFormat="1" ht="47.25">
      <c r="A59" s="26" t="s">
        <v>87</v>
      </c>
      <c r="B59" s="3" t="s">
        <v>12</v>
      </c>
      <c r="C59" s="34">
        <v>556438153.38999999</v>
      </c>
      <c r="D59" s="14"/>
      <c r="E59" s="9"/>
      <c r="F59" s="14"/>
      <c r="G59" s="9"/>
      <c r="H59" s="14"/>
      <c r="I59" s="9">
        <v>535742849.00999999</v>
      </c>
      <c r="J59" s="9">
        <v>525301486.64999998</v>
      </c>
      <c r="K59" s="9">
        <f t="shared" si="0"/>
        <v>31136666.74000001</v>
      </c>
      <c r="L59" s="52">
        <f t="shared" si="12"/>
        <v>0.94404289757935278</v>
      </c>
      <c r="M59" s="28" t="s">
        <v>154</v>
      </c>
      <c r="N59" s="9">
        <f t="shared" si="2"/>
        <v>10441362.360000014</v>
      </c>
      <c r="O59" s="21">
        <f t="shared" si="3"/>
        <v>0.98051049607233276</v>
      </c>
    </row>
    <row r="60" spans="1:15" s="5" customFormat="1" ht="94.5">
      <c r="A60" s="26" t="s">
        <v>88</v>
      </c>
      <c r="B60" s="1" t="s">
        <v>21</v>
      </c>
      <c r="C60" s="34">
        <v>11770058</v>
      </c>
      <c r="D60" s="14"/>
      <c r="E60" s="9"/>
      <c r="F60" s="14"/>
      <c r="G60" s="9"/>
      <c r="H60" s="14"/>
      <c r="I60" s="9">
        <v>8829477</v>
      </c>
      <c r="J60" s="9">
        <v>8219720.7300000004</v>
      </c>
      <c r="K60" s="9">
        <f t="shared" ref="K60:K68" si="28">C60-J60</f>
        <v>3550337.2699999996</v>
      </c>
      <c r="L60" s="52">
        <f t="shared" si="12"/>
        <v>0.69835855779130407</v>
      </c>
      <c r="M60" s="28" t="s">
        <v>173</v>
      </c>
      <c r="N60" s="9">
        <f t="shared" ref="N60:N68" si="29">I60-J60</f>
        <v>609756.26999999955</v>
      </c>
      <c r="O60" s="21">
        <f t="shared" ref="O60:O68" si="30">J60/I60</f>
        <v>0.93094083941778205</v>
      </c>
    </row>
    <row r="61" spans="1:15" s="5" customFormat="1" ht="94.5">
      <c r="A61" s="29" t="s">
        <v>127</v>
      </c>
      <c r="B61" s="1" t="s">
        <v>128</v>
      </c>
      <c r="C61" s="34">
        <v>25569540</v>
      </c>
      <c r="D61" s="14"/>
      <c r="E61" s="9"/>
      <c r="F61" s="14"/>
      <c r="G61" s="9"/>
      <c r="H61" s="14"/>
      <c r="I61" s="9">
        <v>22360800</v>
      </c>
      <c r="J61" s="9">
        <v>22086481.539999999</v>
      </c>
      <c r="K61" s="9">
        <f t="shared" si="28"/>
        <v>3483058.4600000009</v>
      </c>
      <c r="L61" s="52">
        <f t="shared" si="12"/>
        <v>0.86378094952040585</v>
      </c>
      <c r="M61" s="28" t="s">
        <v>174</v>
      </c>
      <c r="N61" s="9">
        <f t="shared" si="29"/>
        <v>274318.46000000089</v>
      </c>
      <c r="O61" s="21">
        <f t="shared" si="30"/>
        <v>0.98773217147865899</v>
      </c>
    </row>
    <row r="62" spans="1:15" s="5" customFormat="1" ht="78.75">
      <c r="A62" s="26" t="s">
        <v>89</v>
      </c>
      <c r="B62" s="1" t="s">
        <v>22</v>
      </c>
      <c r="C62" s="34">
        <v>25177</v>
      </c>
      <c r="D62" s="14"/>
      <c r="E62" s="9"/>
      <c r="F62" s="14"/>
      <c r="G62" s="9"/>
      <c r="H62" s="14"/>
      <c r="I62" s="9">
        <v>8197</v>
      </c>
      <c r="J62" s="9">
        <v>0</v>
      </c>
      <c r="K62" s="9">
        <f t="shared" si="28"/>
        <v>25177</v>
      </c>
      <c r="L62" s="52">
        <f t="shared" si="12"/>
        <v>0</v>
      </c>
      <c r="M62" s="28" t="s">
        <v>175</v>
      </c>
      <c r="N62" s="9">
        <f t="shared" si="29"/>
        <v>8197</v>
      </c>
      <c r="O62" s="21">
        <f t="shared" si="30"/>
        <v>0</v>
      </c>
    </row>
    <row r="63" spans="1:15" s="5" customFormat="1" ht="78.75" hidden="1">
      <c r="A63" s="26" t="s">
        <v>91</v>
      </c>
      <c r="B63" s="1" t="s">
        <v>10</v>
      </c>
      <c r="C63" s="34"/>
      <c r="D63" s="14"/>
      <c r="E63" s="9"/>
      <c r="F63" s="14"/>
      <c r="G63" s="9"/>
      <c r="H63" s="14"/>
      <c r="I63" s="9"/>
      <c r="J63" s="9"/>
      <c r="K63" s="9">
        <f t="shared" si="28"/>
        <v>0</v>
      </c>
      <c r="L63" s="52" t="str">
        <f t="shared" si="12"/>
        <v>--</v>
      </c>
      <c r="M63" s="28"/>
      <c r="N63" s="9">
        <f t="shared" si="29"/>
        <v>0</v>
      </c>
      <c r="O63" s="30" t="s">
        <v>117</v>
      </c>
    </row>
    <row r="64" spans="1:15" s="5" customFormat="1" ht="94.5">
      <c r="A64" s="26" t="s">
        <v>92</v>
      </c>
      <c r="B64" s="1" t="s">
        <v>11</v>
      </c>
      <c r="C64" s="34">
        <v>29087850</v>
      </c>
      <c r="D64" s="14"/>
      <c r="E64" s="9"/>
      <c r="F64" s="14"/>
      <c r="G64" s="9"/>
      <c r="H64" s="14"/>
      <c r="I64" s="9">
        <v>31732200</v>
      </c>
      <c r="J64" s="9">
        <v>23744000</v>
      </c>
      <c r="K64" s="9">
        <f t="shared" si="28"/>
        <v>5343850</v>
      </c>
      <c r="L64" s="52">
        <f t="shared" si="12"/>
        <v>0.81628583755760564</v>
      </c>
      <c r="M64" s="28" t="s">
        <v>179</v>
      </c>
      <c r="N64" s="9">
        <f t="shared" si="29"/>
        <v>7988200</v>
      </c>
      <c r="O64" s="21">
        <f t="shared" si="30"/>
        <v>0.74826201776113854</v>
      </c>
    </row>
    <row r="65" spans="1:15" s="5" customFormat="1" ht="47.25" hidden="1">
      <c r="A65" s="26"/>
      <c r="B65" s="1"/>
      <c r="C65" s="34"/>
      <c r="D65" s="14"/>
      <c r="E65" s="9"/>
      <c r="F65" s="14"/>
      <c r="G65" s="9"/>
      <c r="H65" s="14"/>
      <c r="I65" s="9"/>
      <c r="J65" s="9"/>
      <c r="K65" s="9">
        <f t="shared" si="28"/>
        <v>0</v>
      </c>
      <c r="L65" s="52" t="str">
        <f t="shared" si="12"/>
        <v>--</v>
      </c>
      <c r="M65" s="28" t="s">
        <v>154</v>
      </c>
      <c r="N65" s="9">
        <f t="shared" si="29"/>
        <v>0</v>
      </c>
      <c r="O65" s="21" t="e">
        <f t="shared" si="30"/>
        <v>#DIV/0!</v>
      </c>
    </row>
    <row r="66" spans="1:15" s="5" customFormat="1" ht="47.25">
      <c r="A66" s="26" t="s">
        <v>90</v>
      </c>
      <c r="B66" s="1" t="s">
        <v>9</v>
      </c>
      <c r="C66" s="34">
        <v>3028921</v>
      </c>
      <c r="D66" s="14"/>
      <c r="E66" s="9"/>
      <c r="F66" s="14"/>
      <c r="G66" s="9"/>
      <c r="H66" s="14"/>
      <c r="I66" s="9">
        <v>3028921</v>
      </c>
      <c r="J66" s="9">
        <v>3028921</v>
      </c>
      <c r="K66" s="9">
        <f t="shared" si="28"/>
        <v>0</v>
      </c>
      <c r="L66" s="52">
        <f t="shared" si="12"/>
        <v>1</v>
      </c>
      <c r="M66" s="28" t="s">
        <v>154</v>
      </c>
      <c r="N66" s="9">
        <f t="shared" si="29"/>
        <v>0</v>
      </c>
      <c r="O66" s="21">
        <f t="shared" si="30"/>
        <v>1</v>
      </c>
    </row>
    <row r="67" spans="1:15" s="5" customFormat="1" ht="47.25">
      <c r="A67" s="26" t="s">
        <v>129</v>
      </c>
      <c r="B67" s="1" t="s">
        <v>130</v>
      </c>
      <c r="C67" s="34">
        <v>2329974</v>
      </c>
      <c r="D67" s="14"/>
      <c r="E67" s="9"/>
      <c r="F67" s="14"/>
      <c r="G67" s="9"/>
      <c r="H67" s="14"/>
      <c r="I67" s="9">
        <v>2395235</v>
      </c>
      <c r="J67" s="9">
        <v>2393791.0499999998</v>
      </c>
      <c r="K67" s="9">
        <f t="shared" si="28"/>
        <v>-63817.049999999814</v>
      </c>
      <c r="L67" s="52">
        <f t="shared" si="12"/>
        <v>1.0273895974804867</v>
      </c>
      <c r="M67" s="28" t="s">
        <v>154</v>
      </c>
      <c r="N67" s="9">
        <f t="shared" si="29"/>
        <v>1443.9500000001863</v>
      </c>
      <c r="O67" s="21">
        <f t="shared" si="30"/>
        <v>0.99939715727266831</v>
      </c>
    </row>
    <row r="68" spans="1:15" s="5" customFormat="1" ht="47.25">
      <c r="A68" s="26" t="s">
        <v>131</v>
      </c>
      <c r="B68" s="1" t="s">
        <v>132</v>
      </c>
      <c r="C68" s="34">
        <v>721301</v>
      </c>
      <c r="D68" s="14"/>
      <c r="E68" s="9"/>
      <c r="F68" s="14"/>
      <c r="G68" s="9"/>
      <c r="H68" s="14"/>
      <c r="I68" s="9">
        <v>740320</v>
      </c>
      <c r="J68" s="9">
        <v>740320</v>
      </c>
      <c r="K68" s="9">
        <f t="shared" si="28"/>
        <v>-19019</v>
      </c>
      <c r="L68" s="52">
        <f t="shared" si="12"/>
        <v>1.0263676329299418</v>
      </c>
      <c r="M68" s="28" t="s">
        <v>154</v>
      </c>
      <c r="N68" s="9">
        <f t="shared" si="29"/>
        <v>0</v>
      </c>
      <c r="O68" s="21">
        <f t="shared" si="30"/>
        <v>1</v>
      </c>
    </row>
    <row r="69" spans="1:15" s="12" customFormat="1">
      <c r="A69" s="10" t="s">
        <v>18</v>
      </c>
      <c r="B69" s="2" t="s">
        <v>13</v>
      </c>
      <c r="C69" s="35">
        <f>SUM(C70:C74)</f>
        <v>73391500</v>
      </c>
      <c r="D69" s="35">
        <f t="shared" ref="D69:K69" si="31">SUM(D70:D74)</f>
        <v>0</v>
      </c>
      <c r="E69" s="35">
        <f t="shared" si="31"/>
        <v>0</v>
      </c>
      <c r="F69" s="35">
        <f t="shared" si="31"/>
        <v>0</v>
      </c>
      <c r="G69" s="35">
        <f t="shared" si="31"/>
        <v>0</v>
      </c>
      <c r="H69" s="35">
        <f t="shared" si="31"/>
        <v>0</v>
      </c>
      <c r="I69" s="35">
        <f t="shared" si="31"/>
        <v>367442850.52999997</v>
      </c>
      <c r="J69" s="35">
        <f t="shared" si="31"/>
        <v>362955307.52999997</v>
      </c>
      <c r="K69" s="35">
        <f t="shared" si="31"/>
        <v>-289563807.52999997</v>
      </c>
      <c r="L69" s="53">
        <f t="shared" si="12"/>
        <v>4.9454679020050003</v>
      </c>
      <c r="M69" s="15"/>
      <c r="N69" s="11">
        <f t="shared" si="2"/>
        <v>4487543</v>
      </c>
      <c r="O69" s="22">
        <f t="shared" si="3"/>
        <v>0.9877870994264083</v>
      </c>
    </row>
    <row r="70" spans="1:15" s="5" customFormat="1" ht="78.75">
      <c r="A70" s="26" t="s">
        <v>93</v>
      </c>
      <c r="B70" s="1" t="s">
        <v>14</v>
      </c>
      <c r="C70" s="34">
        <v>48236500</v>
      </c>
      <c r="D70" s="14"/>
      <c r="E70" s="9"/>
      <c r="F70" s="14"/>
      <c r="G70" s="9"/>
      <c r="H70" s="14"/>
      <c r="I70" s="9">
        <v>332728700</v>
      </c>
      <c r="J70" s="9">
        <v>332418597</v>
      </c>
      <c r="K70" s="9">
        <f t="shared" si="0"/>
        <v>-284182097</v>
      </c>
      <c r="L70" s="52">
        <f t="shared" si="12"/>
        <v>6.8914327739367494</v>
      </c>
      <c r="M70" s="28" t="s">
        <v>182</v>
      </c>
      <c r="N70" s="9">
        <f t="shared" si="2"/>
        <v>310103</v>
      </c>
      <c r="O70" s="21">
        <f t="shared" si="3"/>
        <v>0.99906800044600896</v>
      </c>
    </row>
    <row r="71" spans="1:15" s="5" customFormat="1" ht="110.25">
      <c r="A71" s="26" t="s">
        <v>163</v>
      </c>
      <c r="B71" s="33" t="s">
        <v>162</v>
      </c>
      <c r="C71" s="34">
        <v>0</v>
      </c>
      <c r="D71" s="14"/>
      <c r="E71" s="9"/>
      <c r="F71" s="14"/>
      <c r="G71" s="9"/>
      <c r="H71" s="14"/>
      <c r="I71" s="9">
        <v>951981</v>
      </c>
      <c r="J71" s="9">
        <v>951981</v>
      </c>
      <c r="K71" s="9">
        <f t="shared" si="0"/>
        <v>-951981</v>
      </c>
      <c r="L71" s="52" t="str">
        <f t="shared" si="12"/>
        <v>--</v>
      </c>
      <c r="M71" s="28" t="s">
        <v>180</v>
      </c>
      <c r="N71" s="9">
        <f t="shared" si="2"/>
        <v>0</v>
      </c>
      <c r="O71" s="21">
        <f t="shared" si="3"/>
        <v>1</v>
      </c>
    </row>
    <row r="72" spans="1:15" s="5" customFormat="1" ht="78.75">
      <c r="A72" s="26" t="s">
        <v>94</v>
      </c>
      <c r="B72" s="1" t="s">
        <v>15</v>
      </c>
      <c r="C72" s="34">
        <v>25155000</v>
      </c>
      <c r="D72" s="14"/>
      <c r="E72" s="9"/>
      <c r="F72" s="14"/>
      <c r="G72" s="9"/>
      <c r="H72" s="14"/>
      <c r="I72" s="9">
        <v>26676000</v>
      </c>
      <c r="J72" s="9">
        <v>22498560</v>
      </c>
      <c r="K72" s="9">
        <f t="shared" si="0"/>
        <v>2656440</v>
      </c>
      <c r="L72" s="52">
        <f t="shared" si="12"/>
        <v>0.89439713774597496</v>
      </c>
      <c r="M72" s="28" t="s">
        <v>176</v>
      </c>
      <c r="N72" s="9">
        <f t="shared" si="2"/>
        <v>4177440</v>
      </c>
      <c r="O72" s="21">
        <f t="shared" si="3"/>
        <v>0.84340080971659914</v>
      </c>
    </row>
    <row r="73" spans="1:15" s="5" customFormat="1" ht="63" hidden="1">
      <c r="A73" s="26" t="s">
        <v>143</v>
      </c>
      <c r="B73" s="33" t="s">
        <v>144</v>
      </c>
      <c r="C73" s="34"/>
      <c r="D73" s="14"/>
      <c r="E73" s="9"/>
      <c r="F73" s="14"/>
      <c r="G73" s="9"/>
      <c r="H73" s="14"/>
      <c r="I73" s="9"/>
      <c r="J73" s="9"/>
      <c r="K73" s="9">
        <f t="shared" si="0"/>
        <v>0</v>
      </c>
      <c r="L73" s="52" t="str">
        <f t="shared" si="12"/>
        <v>--</v>
      </c>
      <c r="M73" s="28"/>
      <c r="N73" s="9">
        <f t="shared" si="2"/>
        <v>0</v>
      </c>
      <c r="O73" s="21" t="e">
        <f t="shared" si="3"/>
        <v>#DIV/0!</v>
      </c>
    </row>
    <row r="74" spans="1:15" s="5" customFormat="1" ht="94.5">
      <c r="A74" s="26" t="s">
        <v>165</v>
      </c>
      <c r="B74" s="33" t="s">
        <v>164</v>
      </c>
      <c r="C74" s="34">
        <v>0</v>
      </c>
      <c r="D74" s="14"/>
      <c r="E74" s="9"/>
      <c r="F74" s="14"/>
      <c r="G74" s="9"/>
      <c r="H74" s="14"/>
      <c r="I74" s="9">
        <v>7086169.5300000003</v>
      </c>
      <c r="J74" s="9">
        <v>7086169.5300000003</v>
      </c>
      <c r="K74" s="9">
        <f t="shared" ref="K74" si="32">C74-J74</f>
        <v>-7086169.5300000003</v>
      </c>
      <c r="L74" s="52" t="str">
        <f t="shared" si="12"/>
        <v>--</v>
      </c>
      <c r="M74" s="28" t="s">
        <v>181</v>
      </c>
      <c r="N74" s="9">
        <f t="shared" ref="N74" si="33">I74-J74</f>
        <v>0</v>
      </c>
      <c r="O74" s="21">
        <f t="shared" ref="O74" si="34">J74/I74</f>
        <v>1</v>
      </c>
    </row>
    <row r="75" spans="1:15" s="12" customFormat="1" ht="73.5" customHeight="1">
      <c r="A75" s="10" t="s">
        <v>110</v>
      </c>
      <c r="B75" s="2" t="s">
        <v>109</v>
      </c>
      <c r="C75" s="35">
        <f>C76</f>
        <v>0</v>
      </c>
      <c r="D75" s="11">
        <f t="shared" ref="D75:J75" si="35">D76</f>
        <v>0</v>
      </c>
      <c r="E75" s="11">
        <f t="shared" si="35"/>
        <v>0</v>
      </c>
      <c r="F75" s="11">
        <f t="shared" si="35"/>
        <v>0</v>
      </c>
      <c r="G75" s="11">
        <f t="shared" si="35"/>
        <v>0</v>
      </c>
      <c r="H75" s="11">
        <f t="shared" si="35"/>
        <v>0</v>
      </c>
      <c r="I75" s="11">
        <f t="shared" si="35"/>
        <v>0</v>
      </c>
      <c r="J75" s="11">
        <f t="shared" si="35"/>
        <v>-908436.29</v>
      </c>
      <c r="K75" s="11">
        <f t="shared" si="0"/>
        <v>908436.29</v>
      </c>
      <c r="L75" s="53" t="str">
        <f t="shared" si="12"/>
        <v>--</v>
      </c>
      <c r="M75" s="15"/>
      <c r="N75" s="11">
        <f t="shared" si="2"/>
        <v>908436.29</v>
      </c>
      <c r="O75" s="31" t="s">
        <v>117</v>
      </c>
    </row>
    <row r="76" spans="1:15" s="5" customFormat="1" ht="63">
      <c r="A76" s="8" t="s">
        <v>111</v>
      </c>
      <c r="B76" s="1" t="s">
        <v>112</v>
      </c>
      <c r="C76" s="9">
        <v>0</v>
      </c>
      <c r="D76" s="14"/>
      <c r="E76" s="9"/>
      <c r="F76" s="14"/>
      <c r="G76" s="9"/>
      <c r="H76" s="14"/>
      <c r="I76" s="9">
        <v>0</v>
      </c>
      <c r="J76" s="9">
        <v>-908436.29</v>
      </c>
      <c r="K76" s="9">
        <f t="shared" si="0"/>
        <v>908436.29</v>
      </c>
      <c r="L76" s="52" t="str">
        <f t="shared" si="12"/>
        <v>--</v>
      </c>
      <c r="M76" s="28" t="s">
        <v>178</v>
      </c>
      <c r="N76" s="9">
        <f t="shared" si="2"/>
        <v>908436.29</v>
      </c>
      <c r="O76" s="30" t="s">
        <v>117</v>
      </c>
    </row>
    <row r="77" spans="1:15">
      <c r="A77" s="6"/>
      <c r="B77" s="6"/>
    </row>
    <row r="78" spans="1:15">
      <c r="A78" s="6"/>
      <c r="B78" s="6"/>
    </row>
  </sheetData>
  <mergeCells count="8">
    <mergeCell ref="K3:L3"/>
    <mergeCell ref="N3:O3"/>
    <mergeCell ref="M3:M4"/>
    <mergeCell ref="J3:J4"/>
    <mergeCell ref="A1:O1"/>
    <mergeCell ref="C3:I3"/>
    <mergeCell ref="A3:A4"/>
    <mergeCell ref="B3:B4"/>
  </mergeCells>
  <pageMargins left="0.35433070866141736" right="0.31496062992125984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Ахметшина</cp:lastModifiedBy>
  <cp:lastPrinted>2021-04-09T01:57:37Z</cp:lastPrinted>
  <dcterms:created xsi:type="dcterms:W3CDTF">2021-04-06T05:25:08Z</dcterms:created>
  <dcterms:modified xsi:type="dcterms:W3CDTF">2024-03-29T02:51:22Z</dcterms:modified>
</cp:coreProperties>
</file>