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8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I7" i="1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6"/>
  <c r="Y6"/>
  <c r="Y21"/>
  <c r="Y16"/>
  <c r="Y11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6"/>
  <c r="N6"/>
  <c r="N21"/>
  <c r="N16"/>
  <c r="N11"/>
  <c r="J6" l="1"/>
  <c r="J21"/>
  <c r="C6"/>
  <c r="C21"/>
  <c r="C16"/>
  <c r="C11"/>
  <c r="AA114"/>
  <c r="AC114" s="1"/>
  <c r="AE114" s="1"/>
  <c r="AG114" s="1"/>
  <c r="AI114" s="1"/>
  <c r="P114"/>
  <c r="R114" s="1"/>
  <c r="T114" s="1"/>
  <c r="V114" s="1"/>
  <c r="X114" s="1"/>
  <c r="E114"/>
  <c r="G114" s="1"/>
  <c r="I114" s="1"/>
  <c r="K114" s="1"/>
  <c r="M114" s="1"/>
  <c r="AC55" l="1"/>
  <c r="AE55" s="1"/>
  <c r="Z53"/>
  <c r="AA54"/>
  <c r="AA55"/>
  <c r="AA56"/>
  <c r="AA59"/>
  <c r="AC59" s="1"/>
  <c r="AE59" s="1"/>
  <c r="AG59" s="1"/>
  <c r="AI59" s="1"/>
  <c r="Z51"/>
  <c r="AA41"/>
  <c r="AC41" s="1"/>
  <c r="AE41" s="1"/>
  <c r="AG41" s="1"/>
  <c r="AI41" s="1"/>
  <c r="R55"/>
  <c r="T55" s="1"/>
  <c r="R56"/>
  <c r="O53"/>
  <c r="N53"/>
  <c r="P55"/>
  <c r="P56"/>
  <c r="P57"/>
  <c r="R57" s="1"/>
  <c r="P58"/>
  <c r="R58" s="1"/>
  <c r="P59"/>
  <c r="R59" s="1"/>
  <c r="T59" s="1"/>
  <c r="V59" s="1"/>
  <c r="X59" s="1"/>
  <c r="N61"/>
  <c r="O51"/>
  <c r="AA47"/>
  <c r="AC47" s="1"/>
  <c r="AE47" s="1"/>
  <c r="AG47" s="1"/>
  <c r="AI47" s="1"/>
  <c r="P47"/>
  <c r="R47" s="1"/>
  <c r="T47" s="1"/>
  <c r="V47" s="1"/>
  <c r="X47" s="1"/>
  <c r="E47"/>
  <c r="G47" s="1"/>
  <c r="I47" s="1"/>
  <c r="K47" s="1"/>
  <c r="M47" s="1"/>
  <c r="P41" l="1"/>
  <c r="R41" s="1"/>
  <c r="T41" s="1"/>
  <c r="V41" s="1"/>
  <c r="X41" s="1"/>
  <c r="L53"/>
  <c r="L52" s="1"/>
  <c r="L51"/>
  <c r="L43" s="1"/>
  <c r="J53"/>
  <c r="J52" s="1"/>
  <c r="F52"/>
  <c r="H52"/>
  <c r="N52"/>
  <c r="O52"/>
  <c r="Q52"/>
  <c r="S52"/>
  <c r="U52"/>
  <c r="W52"/>
  <c r="Y52"/>
  <c r="Z52"/>
  <c r="AB52"/>
  <c r="AD52"/>
  <c r="AF52"/>
  <c r="AH52"/>
  <c r="F51"/>
  <c r="P61"/>
  <c r="AA61"/>
  <c r="AC61" s="1"/>
  <c r="AE61" s="1"/>
  <c r="AG61" s="1"/>
  <c r="AI61" s="1"/>
  <c r="P62"/>
  <c r="AA62"/>
  <c r="AC62" s="1"/>
  <c r="AE62" s="1"/>
  <c r="AG62" s="1"/>
  <c r="AI62" s="1"/>
  <c r="E62"/>
  <c r="G62" s="1"/>
  <c r="I62" s="1"/>
  <c r="K62" s="1"/>
  <c r="M62" s="1"/>
  <c r="AI113"/>
  <c r="AH113"/>
  <c r="AG113"/>
  <c r="AF113"/>
  <c r="AI68"/>
  <c r="AH68"/>
  <c r="AG68"/>
  <c r="AF68"/>
  <c r="AH63"/>
  <c r="AF63"/>
  <c r="AG55"/>
  <c r="AI55" s="1"/>
  <c r="AH43"/>
  <c r="AF43"/>
  <c r="AH40"/>
  <c r="AF40"/>
  <c r="X113"/>
  <c r="W113"/>
  <c r="V113"/>
  <c r="U113"/>
  <c r="X68"/>
  <c r="W68"/>
  <c r="V68"/>
  <c r="U68"/>
  <c r="U63"/>
  <c r="V55"/>
  <c r="X55" s="1"/>
  <c r="W43"/>
  <c r="U43"/>
  <c r="W40"/>
  <c r="U40"/>
  <c r="M113"/>
  <c r="L113"/>
  <c r="M68"/>
  <c r="L68"/>
  <c r="L63"/>
  <c r="L40"/>
  <c r="K113"/>
  <c r="J113"/>
  <c r="K68"/>
  <c r="J68"/>
  <c r="J67" s="1"/>
  <c r="J63"/>
  <c r="J43"/>
  <c r="J40"/>
  <c r="D53"/>
  <c r="D52" s="1"/>
  <c r="E59"/>
  <c r="G59" s="1"/>
  <c r="E55"/>
  <c r="G55" s="1"/>
  <c r="I55" s="1"/>
  <c r="K55" s="1"/>
  <c r="M55" s="1"/>
  <c r="D51"/>
  <c r="D40"/>
  <c r="F40"/>
  <c r="H40"/>
  <c r="N40"/>
  <c r="O40"/>
  <c r="Q40"/>
  <c r="S40"/>
  <c r="Y40"/>
  <c r="Z40"/>
  <c r="AB40"/>
  <c r="AD40"/>
  <c r="C40"/>
  <c r="E41"/>
  <c r="G41" s="1"/>
  <c r="I41" s="1"/>
  <c r="K41" s="1"/>
  <c r="M41" s="1"/>
  <c r="C61"/>
  <c r="E61" s="1"/>
  <c r="G61" s="1"/>
  <c r="I61" s="1"/>
  <c r="K61" s="1"/>
  <c r="M61" s="1"/>
  <c r="C53"/>
  <c r="C52" s="1"/>
  <c r="AA115"/>
  <c r="AC115" s="1"/>
  <c r="AE115" s="1"/>
  <c r="AG115" s="1"/>
  <c r="AI115" s="1"/>
  <c r="P115"/>
  <c r="R115" s="1"/>
  <c r="T115" s="1"/>
  <c r="V115" s="1"/>
  <c r="X115" s="1"/>
  <c r="E115"/>
  <c r="G115" s="1"/>
  <c r="I115" s="1"/>
  <c r="K115" s="1"/>
  <c r="M115" s="1"/>
  <c r="L67" l="1"/>
  <c r="AI67"/>
  <c r="U67"/>
  <c r="AF67"/>
  <c r="V67"/>
  <c r="R61"/>
  <c r="T61" s="1"/>
  <c r="V61" s="1"/>
  <c r="X61" s="1"/>
  <c r="W67"/>
  <c r="R62"/>
  <c r="T62" s="1"/>
  <c r="V62" s="1"/>
  <c r="X62" s="1"/>
  <c r="AH67"/>
  <c r="AF39"/>
  <c r="AF38" s="1"/>
  <c r="AF5" s="1"/>
  <c r="K67"/>
  <c r="AG67"/>
  <c r="X67"/>
  <c r="U39"/>
  <c r="U38" s="1"/>
  <c r="U5" s="1"/>
  <c r="M67"/>
  <c r="AH39"/>
  <c r="AH38" s="1"/>
  <c r="AH5" s="1"/>
  <c r="L39"/>
  <c r="L38" s="1"/>
  <c r="L5" s="1"/>
  <c r="I59"/>
  <c r="J39"/>
  <c r="J38" s="1"/>
  <c r="J5" s="1"/>
  <c r="W39"/>
  <c r="W38" s="1"/>
  <c r="W5" s="1"/>
  <c r="AA37"/>
  <c r="AC37" s="1"/>
  <c r="AE37" s="1"/>
  <c r="AA36"/>
  <c r="AC36" s="1"/>
  <c r="AE36" s="1"/>
  <c r="AA35"/>
  <c r="AC35" s="1"/>
  <c r="AE35" s="1"/>
  <c r="AA34"/>
  <c r="AC34" s="1"/>
  <c r="AE34" s="1"/>
  <c r="AA33"/>
  <c r="AC33" s="1"/>
  <c r="AE33" s="1"/>
  <c r="AA32"/>
  <c r="AC32" s="1"/>
  <c r="AE32" s="1"/>
  <c r="AA31"/>
  <c r="AC31" s="1"/>
  <c r="AE31" s="1"/>
  <c r="AA30"/>
  <c r="AC30" s="1"/>
  <c r="AE30" s="1"/>
  <c r="AA29"/>
  <c r="AC29" s="1"/>
  <c r="AE29" s="1"/>
  <c r="AA28"/>
  <c r="AC28" s="1"/>
  <c r="AE28" s="1"/>
  <c r="AA27"/>
  <c r="AC27" s="1"/>
  <c r="AE27" s="1"/>
  <c r="AA26"/>
  <c r="AC26" s="1"/>
  <c r="AE26" s="1"/>
  <c r="AA25"/>
  <c r="AC25" s="1"/>
  <c r="AE25" s="1"/>
  <c r="AA24"/>
  <c r="AC24" s="1"/>
  <c r="AE24" s="1"/>
  <c r="AA23"/>
  <c r="AC23" s="1"/>
  <c r="AE23" s="1"/>
  <c r="AA22"/>
  <c r="AC22" s="1"/>
  <c r="AE22" s="1"/>
  <c r="AA21"/>
  <c r="AC21" s="1"/>
  <c r="AE21" s="1"/>
  <c r="AA20"/>
  <c r="AC20" s="1"/>
  <c r="AE20" s="1"/>
  <c r="AA19"/>
  <c r="AC19" s="1"/>
  <c r="AE19" s="1"/>
  <c r="AA18"/>
  <c r="AC18" s="1"/>
  <c r="AE18" s="1"/>
  <c r="AA17"/>
  <c r="AC17" s="1"/>
  <c r="AE17" s="1"/>
  <c r="AA16"/>
  <c r="AC16" s="1"/>
  <c r="AE16" s="1"/>
  <c r="AA15"/>
  <c r="AC15" s="1"/>
  <c r="AE15" s="1"/>
  <c r="AA14"/>
  <c r="AC14" s="1"/>
  <c r="AE14" s="1"/>
  <c r="AA13"/>
  <c r="AC13" s="1"/>
  <c r="AE13" s="1"/>
  <c r="AA11"/>
  <c r="AC11" s="1"/>
  <c r="AE11" s="1"/>
  <c r="AA10"/>
  <c r="AC10" s="1"/>
  <c r="AE10" s="1"/>
  <c r="AA9"/>
  <c r="AC9" s="1"/>
  <c r="AE9" s="1"/>
  <c r="AA8"/>
  <c r="AC8" s="1"/>
  <c r="AE8" s="1"/>
  <c r="AA7"/>
  <c r="AC7" s="1"/>
  <c r="AE7" s="1"/>
  <c r="AA6"/>
  <c r="AC6" s="1"/>
  <c r="AE6" s="1"/>
  <c r="P37"/>
  <c r="R37" s="1"/>
  <c r="T37" s="1"/>
  <c r="X37" s="1"/>
  <c r="P36"/>
  <c r="R36" s="1"/>
  <c r="T36" s="1"/>
  <c r="X36" s="1"/>
  <c r="P35"/>
  <c r="R35" s="1"/>
  <c r="T35" s="1"/>
  <c r="X35" s="1"/>
  <c r="P34"/>
  <c r="R34" s="1"/>
  <c r="T34" s="1"/>
  <c r="X34" s="1"/>
  <c r="P33"/>
  <c r="R33" s="1"/>
  <c r="T33" s="1"/>
  <c r="X33" s="1"/>
  <c r="P32"/>
  <c r="R32" s="1"/>
  <c r="T32" s="1"/>
  <c r="X32" s="1"/>
  <c r="P31"/>
  <c r="R31" s="1"/>
  <c r="T31" s="1"/>
  <c r="X31" s="1"/>
  <c r="P30"/>
  <c r="R30" s="1"/>
  <c r="T30" s="1"/>
  <c r="X30" s="1"/>
  <c r="P29"/>
  <c r="R29" s="1"/>
  <c r="T29" s="1"/>
  <c r="X29" s="1"/>
  <c r="P28"/>
  <c r="R28" s="1"/>
  <c r="T28" s="1"/>
  <c r="X28" s="1"/>
  <c r="P27"/>
  <c r="R27" s="1"/>
  <c r="T27" s="1"/>
  <c r="X27" s="1"/>
  <c r="P26"/>
  <c r="R26" s="1"/>
  <c r="T26" s="1"/>
  <c r="X26" s="1"/>
  <c r="P25"/>
  <c r="R25" s="1"/>
  <c r="T25" s="1"/>
  <c r="X25" s="1"/>
  <c r="P24"/>
  <c r="R24" s="1"/>
  <c r="T24" s="1"/>
  <c r="X24" s="1"/>
  <c r="P23"/>
  <c r="R23" s="1"/>
  <c r="T23" s="1"/>
  <c r="X23" s="1"/>
  <c r="P22"/>
  <c r="R22" s="1"/>
  <c r="T22" s="1"/>
  <c r="X22" s="1"/>
  <c r="P21"/>
  <c r="R21" s="1"/>
  <c r="T21" s="1"/>
  <c r="X21" s="1"/>
  <c r="P20"/>
  <c r="R20" s="1"/>
  <c r="T20" s="1"/>
  <c r="X20" s="1"/>
  <c r="P19"/>
  <c r="R19" s="1"/>
  <c r="T19" s="1"/>
  <c r="X19" s="1"/>
  <c r="P18"/>
  <c r="R18" s="1"/>
  <c r="T18" s="1"/>
  <c r="X18" s="1"/>
  <c r="P17"/>
  <c r="R17" s="1"/>
  <c r="T17" s="1"/>
  <c r="X17" s="1"/>
  <c r="P16"/>
  <c r="R16" s="1"/>
  <c r="T16" s="1"/>
  <c r="X16" s="1"/>
  <c r="P15"/>
  <c r="R15" s="1"/>
  <c r="T15" s="1"/>
  <c r="X15" s="1"/>
  <c r="P14"/>
  <c r="R14" s="1"/>
  <c r="T14" s="1"/>
  <c r="X14" s="1"/>
  <c r="P13"/>
  <c r="R13" s="1"/>
  <c r="T13" s="1"/>
  <c r="X13" s="1"/>
  <c r="P11"/>
  <c r="R11" s="1"/>
  <c r="T11" s="1"/>
  <c r="X11" s="1"/>
  <c r="P10"/>
  <c r="R10" s="1"/>
  <c r="T10" s="1"/>
  <c r="X10" s="1"/>
  <c r="P9"/>
  <c r="R9" s="1"/>
  <c r="T9" s="1"/>
  <c r="X9" s="1"/>
  <c r="P8"/>
  <c r="R8" s="1"/>
  <c r="T8" s="1"/>
  <c r="X8" s="1"/>
  <c r="P7"/>
  <c r="R7" s="1"/>
  <c r="T7" s="1"/>
  <c r="X7" s="1"/>
  <c r="P6"/>
  <c r="E6"/>
  <c r="G6" s="1"/>
  <c r="E7"/>
  <c r="G7" s="1"/>
  <c r="I7" s="1"/>
  <c r="K7" s="1"/>
  <c r="M7" s="1"/>
  <c r="E8"/>
  <c r="G8" s="1"/>
  <c r="I8" s="1"/>
  <c r="K8" s="1"/>
  <c r="M8" s="1"/>
  <c r="E9"/>
  <c r="G9" s="1"/>
  <c r="I9" s="1"/>
  <c r="K9" s="1"/>
  <c r="M9" s="1"/>
  <c r="E10"/>
  <c r="G10" s="1"/>
  <c r="I10" s="1"/>
  <c r="K10" s="1"/>
  <c r="M10" s="1"/>
  <c r="E11"/>
  <c r="G11" s="1"/>
  <c r="I11" s="1"/>
  <c r="K11" s="1"/>
  <c r="M11" s="1"/>
  <c r="E13"/>
  <c r="G13" s="1"/>
  <c r="I13" s="1"/>
  <c r="K13" s="1"/>
  <c r="M13" s="1"/>
  <c r="E14"/>
  <c r="G14" s="1"/>
  <c r="I14" s="1"/>
  <c r="K14" s="1"/>
  <c r="M14" s="1"/>
  <c r="E15"/>
  <c r="G15" s="1"/>
  <c r="I15" s="1"/>
  <c r="K15" s="1"/>
  <c r="M15" s="1"/>
  <c r="E16"/>
  <c r="G16" s="1"/>
  <c r="I16" s="1"/>
  <c r="K16" s="1"/>
  <c r="M16" s="1"/>
  <c r="E17"/>
  <c r="G17" s="1"/>
  <c r="I17" s="1"/>
  <c r="K17" s="1"/>
  <c r="M17" s="1"/>
  <c r="E18"/>
  <c r="G18" s="1"/>
  <c r="I18" s="1"/>
  <c r="K18" s="1"/>
  <c r="M18" s="1"/>
  <c r="E19"/>
  <c r="G19" s="1"/>
  <c r="I19" s="1"/>
  <c r="K19" s="1"/>
  <c r="M19" s="1"/>
  <c r="E20"/>
  <c r="G20" s="1"/>
  <c r="I20" s="1"/>
  <c r="K20" s="1"/>
  <c r="M20" s="1"/>
  <c r="E21"/>
  <c r="G21" s="1"/>
  <c r="I21" s="1"/>
  <c r="K21" s="1"/>
  <c r="M21" s="1"/>
  <c r="E22"/>
  <c r="G22" s="1"/>
  <c r="I22" s="1"/>
  <c r="K22" s="1"/>
  <c r="M22" s="1"/>
  <c r="E23"/>
  <c r="G23" s="1"/>
  <c r="I23" s="1"/>
  <c r="K23" s="1"/>
  <c r="M23" s="1"/>
  <c r="E24"/>
  <c r="G24" s="1"/>
  <c r="I24" s="1"/>
  <c r="K24" s="1"/>
  <c r="M24" s="1"/>
  <c r="E25"/>
  <c r="G25" s="1"/>
  <c r="I25" s="1"/>
  <c r="K25" s="1"/>
  <c r="M25" s="1"/>
  <c r="E26"/>
  <c r="G26" s="1"/>
  <c r="I26" s="1"/>
  <c r="K26" s="1"/>
  <c r="M26" s="1"/>
  <c r="E27"/>
  <c r="G27" s="1"/>
  <c r="I27" s="1"/>
  <c r="K27" s="1"/>
  <c r="M27" s="1"/>
  <c r="E28"/>
  <c r="G28" s="1"/>
  <c r="I28" s="1"/>
  <c r="K28" s="1"/>
  <c r="M28" s="1"/>
  <c r="E29"/>
  <c r="G29" s="1"/>
  <c r="I29" s="1"/>
  <c r="K29" s="1"/>
  <c r="M29" s="1"/>
  <c r="E30"/>
  <c r="G30" s="1"/>
  <c r="I30" s="1"/>
  <c r="K30" s="1"/>
  <c r="M30" s="1"/>
  <c r="E31"/>
  <c r="G31" s="1"/>
  <c r="I31" s="1"/>
  <c r="K31" s="1"/>
  <c r="M31" s="1"/>
  <c r="E32"/>
  <c r="G32" s="1"/>
  <c r="I32" s="1"/>
  <c r="K32" s="1"/>
  <c r="M32" s="1"/>
  <c r="E33"/>
  <c r="G33" s="1"/>
  <c r="I33" s="1"/>
  <c r="K33" s="1"/>
  <c r="M33" s="1"/>
  <c r="E34"/>
  <c r="G34" s="1"/>
  <c r="I34" s="1"/>
  <c r="K34" s="1"/>
  <c r="M34" s="1"/>
  <c r="E35"/>
  <c r="G35" s="1"/>
  <c r="I35" s="1"/>
  <c r="K35" s="1"/>
  <c r="M35" s="1"/>
  <c r="E36"/>
  <c r="G36" s="1"/>
  <c r="I36" s="1"/>
  <c r="K36" s="1"/>
  <c r="M36" s="1"/>
  <c r="E37"/>
  <c r="G37" s="1"/>
  <c r="I37" s="1"/>
  <c r="K37" s="1"/>
  <c r="M37" s="1"/>
  <c r="D113"/>
  <c r="E113"/>
  <c r="F113"/>
  <c r="G113"/>
  <c r="H113"/>
  <c r="I113"/>
  <c r="N113"/>
  <c r="O113"/>
  <c r="P113"/>
  <c r="Q113"/>
  <c r="R113"/>
  <c r="S113"/>
  <c r="T113"/>
  <c r="Y113"/>
  <c r="Z113"/>
  <c r="AA113"/>
  <c r="AB113"/>
  <c r="AC113"/>
  <c r="AD113"/>
  <c r="AE113"/>
  <c r="C113"/>
  <c r="D68"/>
  <c r="E68"/>
  <c r="F68"/>
  <c r="G68"/>
  <c r="H68"/>
  <c r="I68"/>
  <c r="N68"/>
  <c r="O68"/>
  <c r="P68"/>
  <c r="Q68"/>
  <c r="R68"/>
  <c r="S68"/>
  <c r="T68"/>
  <c r="Y68"/>
  <c r="Y67" s="1"/>
  <c r="Z68"/>
  <c r="AA68"/>
  <c r="AB68"/>
  <c r="AC68"/>
  <c r="AD68"/>
  <c r="AE68"/>
  <c r="C68"/>
  <c r="K59" l="1"/>
  <c r="I67"/>
  <c r="E67"/>
  <c r="AC67"/>
  <c r="Q67"/>
  <c r="AD67"/>
  <c r="C67"/>
  <c r="T67"/>
  <c r="H67"/>
  <c r="AB67"/>
  <c r="P67"/>
  <c r="D67"/>
  <c r="I6"/>
  <c r="K6" s="1"/>
  <c r="M6" s="1"/>
  <c r="Z67"/>
  <c r="R67"/>
  <c r="N67"/>
  <c r="AE67"/>
  <c r="AA67"/>
  <c r="S67"/>
  <c r="O67"/>
  <c r="G67"/>
  <c r="F67"/>
  <c r="R6"/>
  <c r="D63"/>
  <c r="F63"/>
  <c r="H63"/>
  <c r="N63"/>
  <c r="O63"/>
  <c r="Q63"/>
  <c r="S63"/>
  <c r="Y63"/>
  <c r="Z63"/>
  <c r="AB63"/>
  <c r="AD63"/>
  <c r="C63"/>
  <c r="AA65"/>
  <c r="AC65" s="1"/>
  <c r="AE65" s="1"/>
  <c r="AG65" s="1"/>
  <c r="AI65" s="1"/>
  <c r="AA64"/>
  <c r="AC64" s="1"/>
  <c r="AC54"/>
  <c r="AE54" s="1"/>
  <c r="AG54" s="1"/>
  <c r="AI54" s="1"/>
  <c r="AA53"/>
  <c r="AA58"/>
  <c r="AC58" s="1"/>
  <c r="AE58" s="1"/>
  <c r="AG58" s="1"/>
  <c r="AI58" s="1"/>
  <c r="AA57"/>
  <c r="AC57" s="1"/>
  <c r="AE57" s="1"/>
  <c r="AG57" s="1"/>
  <c r="AI57" s="1"/>
  <c r="AC56"/>
  <c r="AE56" s="1"/>
  <c r="AG56" s="1"/>
  <c r="AI56" s="1"/>
  <c r="AA60"/>
  <c r="AC60" s="1"/>
  <c r="AE60" s="1"/>
  <c r="AG60" s="1"/>
  <c r="AI60" s="1"/>
  <c r="AA51"/>
  <c r="AC51" s="1"/>
  <c r="AE51" s="1"/>
  <c r="AG51" s="1"/>
  <c r="AI51" s="1"/>
  <c r="AA50"/>
  <c r="AC50" s="1"/>
  <c r="AE50" s="1"/>
  <c r="AG50" s="1"/>
  <c r="AI50" s="1"/>
  <c r="AA48"/>
  <c r="AC48" s="1"/>
  <c r="AE48" s="1"/>
  <c r="AG48" s="1"/>
  <c r="AI48" s="1"/>
  <c r="AA49"/>
  <c r="AC49" s="1"/>
  <c r="AE49" s="1"/>
  <c r="AG49" s="1"/>
  <c r="AI49" s="1"/>
  <c r="AA46"/>
  <c r="AC46" s="1"/>
  <c r="AE46" s="1"/>
  <c r="AG46" s="1"/>
  <c r="AI46" s="1"/>
  <c r="AA45"/>
  <c r="AC45" s="1"/>
  <c r="AE45" s="1"/>
  <c r="AG45" s="1"/>
  <c r="AI45" s="1"/>
  <c r="AA44"/>
  <c r="AC44" s="1"/>
  <c r="AA42"/>
  <c r="AA40" s="1"/>
  <c r="P65"/>
  <c r="R65" s="1"/>
  <c r="T65" s="1"/>
  <c r="V65" s="1"/>
  <c r="X65" s="1"/>
  <c r="P64"/>
  <c r="P54"/>
  <c r="R54" s="1"/>
  <c r="T54" s="1"/>
  <c r="V54" s="1"/>
  <c r="X54" s="1"/>
  <c r="P53"/>
  <c r="T58"/>
  <c r="V58" s="1"/>
  <c r="X58" s="1"/>
  <c r="T57"/>
  <c r="V57" s="1"/>
  <c r="X57" s="1"/>
  <c r="T56"/>
  <c r="V56" s="1"/>
  <c r="X56" s="1"/>
  <c r="P60"/>
  <c r="P51"/>
  <c r="R51" s="1"/>
  <c r="T51" s="1"/>
  <c r="V51" s="1"/>
  <c r="X51" s="1"/>
  <c r="P50"/>
  <c r="R50" s="1"/>
  <c r="T50" s="1"/>
  <c r="V50" s="1"/>
  <c r="X50" s="1"/>
  <c r="P48"/>
  <c r="R48" s="1"/>
  <c r="T48" s="1"/>
  <c r="V48" s="1"/>
  <c r="X48" s="1"/>
  <c r="P49"/>
  <c r="R49" s="1"/>
  <c r="T49" s="1"/>
  <c r="V49" s="1"/>
  <c r="X49" s="1"/>
  <c r="P46"/>
  <c r="R46" s="1"/>
  <c r="T46" s="1"/>
  <c r="V46" s="1"/>
  <c r="X46" s="1"/>
  <c r="P45"/>
  <c r="R45" s="1"/>
  <c r="T45" s="1"/>
  <c r="V45" s="1"/>
  <c r="X45" s="1"/>
  <c r="P44"/>
  <c r="R44" s="1"/>
  <c r="P42"/>
  <c r="E65"/>
  <c r="G65" s="1"/>
  <c r="I65" s="1"/>
  <c r="K65" s="1"/>
  <c r="M65" s="1"/>
  <c r="E64"/>
  <c r="G64" s="1"/>
  <c r="I64" s="1"/>
  <c r="K64" s="1"/>
  <c r="E60"/>
  <c r="G60" s="1"/>
  <c r="I60" s="1"/>
  <c r="K60" s="1"/>
  <c r="M60" s="1"/>
  <c r="E56"/>
  <c r="G56" s="1"/>
  <c r="I56" s="1"/>
  <c r="K56" s="1"/>
  <c r="M56" s="1"/>
  <c r="E57"/>
  <c r="G57" s="1"/>
  <c r="I57" s="1"/>
  <c r="K57" s="1"/>
  <c r="M57" s="1"/>
  <c r="E58"/>
  <c r="G58" s="1"/>
  <c r="I58" s="1"/>
  <c r="K58" s="1"/>
  <c r="M58" s="1"/>
  <c r="E53"/>
  <c r="E54"/>
  <c r="G54" s="1"/>
  <c r="I54" s="1"/>
  <c r="K54" s="1"/>
  <c r="M54" s="1"/>
  <c r="E45"/>
  <c r="G45" s="1"/>
  <c r="E46"/>
  <c r="G46" s="1"/>
  <c r="I46" s="1"/>
  <c r="K46" s="1"/>
  <c r="M46" s="1"/>
  <c r="E49"/>
  <c r="G49" s="1"/>
  <c r="I49" s="1"/>
  <c r="K49" s="1"/>
  <c r="M49" s="1"/>
  <c r="E48"/>
  <c r="G48" s="1"/>
  <c r="I48" s="1"/>
  <c r="K48" s="1"/>
  <c r="M48" s="1"/>
  <c r="E50"/>
  <c r="G50" s="1"/>
  <c r="I50" s="1"/>
  <c r="K50" s="1"/>
  <c r="M50" s="1"/>
  <c r="E51"/>
  <c r="G51" s="1"/>
  <c r="I51" s="1"/>
  <c r="K51" s="1"/>
  <c r="M51" s="1"/>
  <c r="E44"/>
  <c r="G44" s="1"/>
  <c r="I44" s="1"/>
  <c r="K44" s="1"/>
  <c r="E42"/>
  <c r="R60" l="1"/>
  <c r="T60" s="1"/>
  <c r="V60" s="1"/>
  <c r="X60" s="1"/>
  <c r="P52"/>
  <c r="E52"/>
  <c r="AA52"/>
  <c r="M59"/>
  <c r="M64"/>
  <c r="M63" s="1"/>
  <c r="K63"/>
  <c r="M44"/>
  <c r="G42"/>
  <c r="G40" s="1"/>
  <c r="E40"/>
  <c r="R42"/>
  <c r="P40"/>
  <c r="G53"/>
  <c r="G52" s="1"/>
  <c r="R53"/>
  <c r="AC53"/>
  <c r="AC52" s="1"/>
  <c r="T6"/>
  <c r="X6" s="1"/>
  <c r="I63"/>
  <c r="P63"/>
  <c r="AA63"/>
  <c r="G63"/>
  <c r="AC63"/>
  <c r="E63"/>
  <c r="P43"/>
  <c r="AE44"/>
  <c r="AC43"/>
  <c r="R43"/>
  <c r="G43"/>
  <c r="R64"/>
  <c r="T44"/>
  <c r="AA43"/>
  <c r="AC42"/>
  <c r="AC40" s="1"/>
  <c r="AE64"/>
  <c r="I45"/>
  <c r="R52" l="1"/>
  <c r="AE63"/>
  <c r="AG64"/>
  <c r="AE43"/>
  <c r="AG44"/>
  <c r="T43"/>
  <c r="V44"/>
  <c r="I43"/>
  <c r="K45"/>
  <c r="T42"/>
  <c r="R40"/>
  <c r="I42"/>
  <c r="T53"/>
  <c r="AE53"/>
  <c r="I53"/>
  <c r="I52" s="1"/>
  <c r="G39"/>
  <c r="G38" s="1"/>
  <c r="G5" s="1"/>
  <c r="T64"/>
  <c r="R63"/>
  <c r="AA39"/>
  <c r="P39"/>
  <c r="AE42"/>
  <c r="AE52" l="1"/>
  <c r="AG53"/>
  <c r="AG63"/>
  <c r="AI64"/>
  <c r="AI63" s="1"/>
  <c r="V53"/>
  <c r="T52"/>
  <c r="AE40"/>
  <c r="AG42"/>
  <c r="T40"/>
  <c r="V42"/>
  <c r="AI44"/>
  <c r="AI43" s="1"/>
  <c r="AG43"/>
  <c r="T63"/>
  <c r="V64"/>
  <c r="V43"/>
  <c r="X44"/>
  <c r="X43" s="1"/>
  <c r="K53"/>
  <c r="K52" s="1"/>
  <c r="M45"/>
  <c r="M43" s="1"/>
  <c r="K43"/>
  <c r="I40"/>
  <c r="K42"/>
  <c r="R39"/>
  <c r="AC39"/>
  <c r="T39" l="1"/>
  <c r="AE39"/>
  <c r="X53"/>
  <c r="X52" s="1"/>
  <c r="V52"/>
  <c r="X42"/>
  <c r="X40" s="1"/>
  <c r="V40"/>
  <c r="AG52"/>
  <c r="AI53"/>
  <c r="X64"/>
  <c r="X63" s="1"/>
  <c r="V63"/>
  <c r="AI42"/>
  <c r="AI40" s="1"/>
  <c r="AG40"/>
  <c r="M53"/>
  <c r="M52" s="1"/>
  <c r="I39"/>
  <c r="I38" s="1"/>
  <c r="I5" s="1"/>
  <c r="M42"/>
  <c r="M40" s="1"/>
  <c r="K40"/>
  <c r="D43"/>
  <c r="E43"/>
  <c r="F43"/>
  <c r="H43"/>
  <c r="N43"/>
  <c r="O43"/>
  <c r="Q43"/>
  <c r="S43"/>
  <c r="Y43"/>
  <c r="Z43"/>
  <c r="AB43"/>
  <c r="AD43"/>
  <c r="C43"/>
  <c r="AG39" l="1"/>
  <c r="AG38" s="1"/>
  <c r="AG5" s="1"/>
  <c r="V39"/>
  <c r="V38" s="1"/>
  <c r="V5" s="1"/>
  <c r="X39"/>
  <c r="X38" s="1"/>
  <c r="X5" s="1"/>
  <c r="AI52"/>
  <c r="AI39" s="1"/>
  <c r="AI38" s="1"/>
  <c r="AI5" s="1"/>
  <c r="M39"/>
  <c r="M38" s="1"/>
  <c r="M5" s="1"/>
  <c r="K39"/>
  <c r="K38" s="1"/>
  <c r="K5" s="1"/>
  <c r="Y39"/>
  <c r="Y38" s="1"/>
  <c r="N39"/>
  <c r="N38" s="1"/>
  <c r="D39"/>
  <c r="D38" s="1"/>
  <c r="D5" s="1"/>
  <c r="Z39"/>
  <c r="Z38" s="1"/>
  <c r="Z5" s="1"/>
  <c r="O39"/>
  <c r="O38" s="1"/>
  <c r="O5" s="1"/>
  <c r="AB39"/>
  <c r="AB38" s="1"/>
  <c r="AB5" s="1"/>
  <c r="Q39"/>
  <c r="Q38" s="1"/>
  <c r="Q5" s="1"/>
  <c r="F39"/>
  <c r="F38" s="1"/>
  <c r="F5" s="1"/>
  <c r="AD39"/>
  <c r="AD38" s="1"/>
  <c r="AD5" s="1"/>
  <c r="S39"/>
  <c r="S38" s="1"/>
  <c r="S5" s="1"/>
  <c r="H39"/>
  <c r="H38" s="1"/>
  <c r="H5" s="1"/>
  <c r="E39"/>
  <c r="E38" s="1"/>
  <c r="E5" s="1"/>
  <c r="C39"/>
  <c r="C38" s="1"/>
  <c r="C5" s="1"/>
  <c r="Y5" l="1"/>
  <c r="AA38"/>
  <c r="N5"/>
  <c r="P38"/>
  <c r="AC38" l="1"/>
  <c r="AA5"/>
  <c r="R38"/>
  <c r="P5"/>
  <c r="T38" l="1"/>
  <c r="T5" s="1"/>
  <c r="R5"/>
  <c r="AE38"/>
  <c r="AE5" s="1"/>
  <c r="AC5"/>
</calcChain>
</file>

<file path=xl/sharedStrings.xml><?xml version="1.0" encoding="utf-8"?>
<sst xmlns="http://schemas.openxmlformats.org/spreadsheetml/2006/main" count="259" uniqueCount="237">
  <si>
    <t xml:space="preserve">Наименование </t>
  </si>
  <si>
    <t xml:space="preserve">РАСХОДЫ, ВСЕГО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</si>
  <si>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</si>
  <si>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</si>
  <si>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</si>
  <si>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</si>
  <si>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</si>
  <si>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</si>
  <si>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</si>
  <si>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</si>
  <si>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</si>
  <si>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</si>
  <si>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</si>
  <si>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</si>
  <si>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</si>
  <si>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</si>
  <si>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</si>
  <si>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</si>
  <si>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</si>
  <si>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</si>
  <si>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</si>
  <si>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</si>
  <si>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</si>
  <si>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</si>
  <si>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</si>
  <si>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</si>
  <si>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</si>
  <si>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</si>
  <si>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</si>
  <si>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</si>
  <si>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</si>
  <si>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</si>
  <si>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</si>
  <si>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</si>
  <si>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</si>
  <si>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</si>
  <si>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</si>
  <si>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</si>
  <si>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 xml:space="preserve">Пенсионное обеспечение 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</si>
  <si>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</si>
  <si>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</si>
  <si>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</si>
  <si>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</si>
  <si>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</si>
  <si>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</si>
  <si>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</si>
  <si>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</si>
  <si>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000 2 02 00000 00 0000 000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</si>
  <si>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</si>
  <si>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</si>
  <si>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Субсидия бюджетам городских округов на поддержку отрасли культуры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</si>
  <si>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</si>
  <si>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</si>
  <si>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</si>
  <si>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</si>
  <si>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</si>
  <si>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</si>
  <si>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</si>
  <si>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</si>
  <si>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</si>
  <si>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</si>
  <si>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</si>
  <si>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000 2 02 20000 00 0000 000</t>
  </si>
  <si>
    <t>000 2 02 30000 00 0000 000</t>
  </si>
  <si>
    <t>000 2 02 40000 00 0000 000</t>
  </si>
  <si>
    <t>Дотации бюджетам бюджетной системы Российской Федерации</t>
  </si>
  <si>
    <t>000 2 02 10000 00 0000 000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</si>
  <si>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</si>
  <si>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</si>
  <si>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000 0000 0000000000 000</t>
  </si>
  <si>
    <t>000 0100 0000000000 000</t>
  </si>
  <si>
    <t>000 0102 0000000000 000</t>
  </si>
  <si>
    <t>000 0103 0000000000 000</t>
  </si>
  <si>
    <t>000 0104 0000000000 000</t>
  </si>
  <si>
    <t>000 0105 0000000000 000</t>
  </si>
  <si>
    <t>000 0106 0000000000 000</t>
  </si>
  <si>
    <t>000 0107 0000000000 000</t>
  </si>
  <si>
    <t>000 0111 0000000000 000</t>
  </si>
  <si>
    <t>000 0113 0000000000 000</t>
  </si>
  <si>
    <t>000 0200 0000000000 000</t>
  </si>
  <si>
    <t>000 0204 0000000000 000</t>
  </si>
  <si>
    <t>000 0300 0000000000 000</t>
  </si>
  <si>
    <t>000 0309 0000000000 000</t>
  </si>
  <si>
    <t>000 0400 0000000000 000</t>
  </si>
  <si>
    <t>000 0405 0000000000 000</t>
  </si>
  <si>
    <t>000 0406 0000000000 000</t>
  </si>
  <si>
    <t>000 0407 0000000000 000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</si>
  <si>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</si>
  <si>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</si>
  <si>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</si>
  <si>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</si>
  <si>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</si>
  <si>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</si>
  <si>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</si>
  <si>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</si>
  <si>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</si>
  <si>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</si>
  <si>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</si>
  <si>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</si>
  <si>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</si>
  <si>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</si>
  <si>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</si>
  <si>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</si>
  <si>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</si>
  <si>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</si>
  <si>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</si>
  <si>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</si>
  <si>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</si>
  <si>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</si>
  <si>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</si>
  <si>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</si>
  <si>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000 1102 0000000000 000</t>
  </si>
  <si>
    <t>000 1200 0000000000 000</t>
  </si>
  <si>
    <t>000 1202 0000000000 000</t>
  </si>
  <si>
    <t>000 1300 0000000000 000</t>
  </si>
  <si>
    <t>000 1301 0000000000 000</t>
  </si>
  <si>
    <t>000 2 00 00000 00 0000 000</t>
  </si>
  <si>
    <t>000 1 00 00000 00 0000 000</t>
  </si>
  <si>
    <t>НАЛОГОВЫЕ И НЕНАЛОГОВЫЕ ДОХОДЫ</t>
  </si>
  <si>
    <t>000 1 01 02000 01 0000 110</t>
  </si>
  <si>
    <t>Налоги на прибыль, доходы</t>
  </si>
  <si>
    <t>000 1 01 00000 01 0000 000</t>
  </si>
  <si>
    <t>Налог на доходы физических лиц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</si>
  <si>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</si>
  <si>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</si>
  <si>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</si>
  <si>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</si>
  <si>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</si>
  <si>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</si>
  <si>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</si>
  <si>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</si>
  <si>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</si>
  <si>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</si>
  <si>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</si>
  <si>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</si>
  <si>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</si>
  <si>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</si>
  <si>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</si>
  <si>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</si>
  <si>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</si>
  <si>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</si>
  <si>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</si>
  <si>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</si>
  <si>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</si>
  <si>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</si>
  <si>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</si>
  <si>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000 1 11 01040 04 0000 120</t>
  </si>
  <si>
    <t>000 1 08 03000 01 0000 110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</si>
  <si>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</si>
  <si>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</si>
  <si>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</si>
  <si>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</si>
  <si>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</si>
  <si>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</si>
  <si>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атакже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</si>
  <si>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</si>
  <si>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</si>
  <si>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</si>
  <si>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</si>
  <si>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</si>
  <si>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</si>
  <si>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</si>
  <si>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</si>
  <si>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</si>
  <si>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</si>
  <si>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</si>
  <si>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</si>
  <si>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</si>
  <si>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</si>
  <si>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</si>
  <si>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</si>
  <si>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</si>
  <si>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</si>
  <si>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</si>
  <si>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</si>
  <si>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</si>
  <si>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</si>
  <si>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000 1 11 07014 04 0000 120</t>
  </si>
  <si>
    <t>Доходы от перечисления части прибыли, остающейся после уплаты налогов и иных обяязательных платежей муниципальных унитарных предприятий, созданных городскими округами</t>
  </si>
  <si>
    <t>000 2 02 15002 04 0000 150</t>
  </si>
  <si>
    <t>000 2 02 20299 04 0000 150</t>
  </si>
  <si>
    <t>000 2 02 20302 04 0000 150</t>
  </si>
  <si>
    <t>000 2 02 25491 04 0000 150</t>
  </si>
  <si>
    <t>000 2 02 25497 04 0000 150</t>
  </si>
  <si>
    <t>000 2 02 25555 04 0000 150</t>
  </si>
  <si>
    <t>000 2 02 29999 04 0000 150</t>
  </si>
  <si>
    <t>000 2 02 30024 04 0000 150</t>
  </si>
  <si>
    <t>000 2 02 30029 04 0000 150</t>
  </si>
  <si>
    <t>000 2 02 35120 04 0000 150</t>
  </si>
  <si>
    <t>000 2 02 35930 04 0000 150</t>
  </si>
  <si>
    <t>000 2 02 35260 04 0000 150</t>
  </si>
  <si>
    <t>000 2 02 35304 04 0000 150</t>
  </si>
  <si>
    <t>000 2 02 45156 04 0000 150</t>
  </si>
  <si>
    <t>000 2 02 45303 04 0000 150</t>
  </si>
  <si>
    <t>Изменения декабрь</t>
  </si>
  <si>
    <t>2021 год</t>
  </si>
  <si>
    <t>2022 год</t>
  </si>
  <si>
    <t>Код бюджетной классификации</t>
  </si>
  <si>
    <t>000 0 00 00000 00 0000 000</t>
  </si>
  <si>
    <t>ДОХОДЫ, ВСЕГО</t>
  </si>
  <si>
    <t>(рублей)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</si>
  <si>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</si>
  <si>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</si>
  <si>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</si>
  <si>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</si>
  <si>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Условно утвержденные расходы</t>
  </si>
  <si>
    <t>Сведения о внесенных изменениях в первоначально принятое решение о бюджете Партизанского городского округа на 2021 год и на плановый период 2022 и 2023 годы</t>
  </si>
  <si>
    <t>Первоначально утвержденный бюджет, решение Думы ПГО  
№ 205-Р 29.12.2020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</si>
  <si>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</si>
  <si>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</si>
  <si>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Единая субвенция местным бюджетам из бюджета субъекта Российской Федерации</t>
  </si>
  <si>
    <t>Изменения март</t>
  </si>
  <si>
    <t>Решение Думы ПГО  о внесении изменений в бюджет
№ 231-Р от 26.03.2021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</si>
  <si>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</si>
  <si>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</si>
  <si>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городских округов на проведение Всероссийской переписи населения 2020 года
</t>
  </si>
  <si>
    <t>000 2 02 35469 04 0000 150</t>
  </si>
  <si>
    <t>Изменения июль</t>
  </si>
  <si>
    <t>Решение Думы ПГО  о внесении изменений в бюджет
№ 252-Р 25.06.2021</t>
  </si>
  <si>
    <t>Решение Думы ПГО  о внесении изменений в бюджет
№ 276-Р 28.07.2021</t>
  </si>
  <si>
    <t>Изменения октябрь</t>
  </si>
  <si>
    <t>Решение Думы ПГО  о внесении изменений в бюджет
№ 305-Р 22.10.2021</t>
  </si>
  <si>
    <t>Решение Думы ПГО  о внесении изменений в бюджет
№ 317-Р 08.12.2021</t>
  </si>
  <si>
    <t>2023 год</t>
  </si>
  <si>
    <t>000 2 02 36900 04 0000 150</t>
  </si>
  <si>
    <t>000 2 02 39999 04 0000 150</t>
  </si>
  <si>
    <t>Прочие субвенции бюджетам городских округов</t>
  </si>
  <si>
    <t>Изменения июнь</t>
  </si>
  <si>
    <t>000 2 02 25519 04 0000 000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</si>
  <si>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</si>
  <si>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</si>
  <si>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новых мест дополнительного образования детей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</si>
  <si>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</si>
  <si>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</si>
  <si>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</si>
  <si>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000 1 05 01000 00 0000 000</t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</si>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</sst>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2" fillId="0" borderId="3">
      <alignment horizontal="center"/>
    </xf>
    <xf numFmtId="0" fontId="2" fillId="0" borderId="4">
      <alignment horizontal="left" wrapText="1" indent="2"/>
    </xf>
  </cellStyleXfs>
  <cellXfs count="47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49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3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4" fillId="2" borderId="0" xfId="0" applyFont="1" applyFill="1"/>
    <xf numFmtId="1" fontId="4" fillId="0" borderId="1" xfId="1" applyNumberFormat="1" applyFont="1" applyBorder="1" applyProtection="1">
      <alignment horizontal="center" vertical="top" shrinkToFit="1"/>
    </xf>
    <xf numFmtId="0" fontId="4" fillId="0" borderId="1" xfId="2" applyNumberFormat="1" applyFont="1" applyBorder="1" applyProtection="1">
      <alignment horizontal="left" vertical="top" wrapText="1"/>
    </xf>
    <xf numFmtId="0" fontId="4" fillId="0" borderId="1" xfId="4" applyNumberFormat="1" applyFont="1" applyBorder="1" applyAlignment="1" applyProtection="1">
      <alignment horizontal="left" wrapText="1"/>
    </xf>
    <xf numFmtId="1" fontId="3" fillId="0" borderId="1" xfId="1" applyNumberFormat="1" applyFont="1" applyBorder="1" applyProtection="1">
      <alignment horizontal="center" vertical="top" shrinkToFit="1"/>
    </xf>
    <xf numFmtId="0" fontId="3" fillId="0" borderId="1" xfId="2" applyNumberFormat="1" applyFont="1" applyBorder="1" applyProtection="1">
      <alignment horizontal="left" vertical="top" wrapText="1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5">
    <cellStyle name="xl23" xfId="1"/>
    <cellStyle name="xl30" xfId="4"/>
    <cellStyle name="xl41" xfId="3"/>
    <cellStyle name="xl44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8"/>
  <sheetViews>
    <sheetView tabSelected="1" zoomScale="80" zoomScaleNormal="80" workbookViewId="0">
      <pane xSplit="2" ySplit="4" topLeftCell="X5" activePane="bottomRight" state="frozen"/>
      <selection pane="topRight" activeCell="C1" sqref="C1"/>
      <selection pane="bottomLeft" activeCell="A3" sqref="A3"/>
      <selection pane="bottomRight" activeCell="X4" sqref="X4"/>
    </sheetView>
  </sheetViews>
  <sheetFormatPr defaultRowHeight="15.75"/>
  <cols>
    <col min="1" max="1" width="30.42578125" style="9" customWidth="1"/>
    <col min="2" max="2" width="52.140625" style="6" customWidth="1"/>
    <col min="3" max="3" width="18.85546875" style="7" customWidth="1"/>
    <col min="4" max="4" width="17.42578125" style="7" customWidth="1"/>
    <col min="5" max="5" width="22.7109375" style="7" bestFit="1" customWidth="1"/>
    <col min="6" max="6" width="17.42578125" style="7" customWidth="1"/>
    <col min="7" max="7" width="20.140625" style="7" bestFit="1" customWidth="1"/>
    <col min="8" max="8" width="16.85546875" style="7" bestFit="1" customWidth="1"/>
    <col min="9" max="9" width="20.140625" style="7" bestFit="1" customWidth="1"/>
    <col min="10" max="10" width="16.85546875" style="7" bestFit="1" customWidth="1"/>
    <col min="11" max="11" width="20.140625" style="7" bestFit="1" customWidth="1"/>
    <col min="12" max="12" width="16.85546875" style="7" bestFit="1" customWidth="1"/>
    <col min="13" max="13" width="20.140625" style="7" bestFit="1" customWidth="1"/>
    <col min="14" max="14" width="21.140625" style="8" bestFit="1" customWidth="1"/>
    <col min="15" max="15" width="17.7109375" style="8" customWidth="1"/>
    <col min="16" max="16" width="22.28515625" style="8" bestFit="1" customWidth="1"/>
    <col min="17" max="17" width="16" style="8" bestFit="1" customWidth="1"/>
    <col min="18" max="18" width="20.140625" style="8" bestFit="1" customWidth="1"/>
    <col min="19" max="19" width="16.42578125" style="8" bestFit="1" customWidth="1"/>
    <col min="20" max="20" width="20.140625" style="8" bestFit="1" customWidth="1"/>
    <col min="21" max="21" width="16.85546875" style="7" bestFit="1" customWidth="1"/>
    <col min="22" max="22" width="20.140625" style="7" bestFit="1" customWidth="1"/>
    <col min="23" max="23" width="16.85546875" style="7" bestFit="1" customWidth="1"/>
    <col min="24" max="24" width="20.140625" style="7" bestFit="1" customWidth="1"/>
    <col min="25" max="25" width="21.140625" style="8" bestFit="1" customWidth="1"/>
    <col min="26" max="26" width="18.28515625" style="7" customWidth="1"/>
    <col min="27" max="27" width="22.28515625" style="7" bestFit="1" customWidth="1"/>
    <col min="28" max="28" width="16" style="7" bestFit="1" customWidth="1"/>
    <col min="29" max="29" width="20.140625" style="7" bestFit="1" customWidth="1"/>
    <col min="30" max="30" width="16.42578125" style="7" bestFit="1" customWidth="1"/>
    <col min="31" max="31" width="20.140625" style="7" bestFit="1" customWidth="1"/>
    <col min="32" max="32" width="16.85546875" style="7" bestFit="1" customWidth="1"/>
    <col min="33" max="33" width="20.140625" style="7" bestFit="1" customWidth="1"/>
    <col min="34" max="34" width="16.85546875" style="7" bestFit="1" customWidth="1"/>
    <col min="35" max="35" width="20.140625" style="7" bestFit="1" customWidth="1"/>
    <col min="36" max="16384" width="9.140625" style="7"/>
  </cols>
  <sheetData>
    <row r="1" spans="1:35" ht="18.75">
      <c r="A1" s="5" t="s">
        <v>206</v>
      </c>
    </row>
    <row r="2" spans="1:35">
      <c r="AE2" s="7" t="s">
        <v>200</v>
      </c>
    </row>
    <row r="3" spans="1:35">
      <c r="A3" s="44" t="s">
        <v>197</v>
      </c>
      <c r="B3" s="45" t="s">
        <v>0</v>
      </c>
      <c r="C3" s="43" t="s">
        <v>195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6" t="s">
        <v>196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3" t="s">
        <v>223</v>
      </c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s="6" customFormat="1" ht="94.5">
      <c r="A4" s="44"/>
      <c r="B4" s="45"/>
      <c r="C4" s="4" t="s">
        <v>207</v>
      </c>
      <c r="D4" s="4" t="s">
        <v>211</v>
      </c>
      <c r="E4" s="4" t="s">
        <v>212</v>
      </c>
      <c r="F4" s="4" t="s">
        <v>227</v>
      </c>
      <c r="G4" s="4" t="s">
        <v>218</v>
      </c>
      <c r="H4" s="4" t="s">
        <v>217</v>
      </c>
      <c r="I4" s="27" t="s">
        <v>219</v>
      </c>
      <c r="J4" s="4" t="s">
        <v>220</v>
      </c>
      <c r="K4" s="27" t="s">
        <v>221</v>
      </c>
      <c r="L4" s="4" t="s">
        <v>194</v>
      </c>
      <c r="M4" s="27" t="s">
        <v>222</v>
      </c>
      <c r="N4" s="4" t="s">
        <v>207</v>
      </c>
      <c r="O4" s="4" t="s">
        <v>211</v>
      </c>
      <c r="P4" s="4" t="s">
        <v>212</v>
      </c>
      <c r="Q4" s="4" t="s">
        <v>227</v>
      </c>
      <c r="R4" s="4" t="s">
        <v>218</v>
      </c>
      <c r="S4" s="4" t="s">
        <v>217</v>
      </c>
      <c r="T4" s="27" t="s">
        <v>219</v>
      </c>
      <c r="U4" s="4" t="s">
        <v>220</v>
      </c>
      <c r="V4" s="27" t="s">
        <v>221</v>
      </c>
      <c r="W4" s="4" t="s">
        <v>194</v>
      </c>
      <c r="X4" s="27" t="s">
        <v>222</v>
      </c>
      <c r="Y4" s="4" t="s">
        <v>207</v>
      </c>
      <c r="Z4" s="4" t="s">
        <v>211</v>
      </c>
      <c r="AA4" s="4" t="s">
        <v>212</v>
      </c>
      <c r="AB4" s="4" t="s">
        <v>227</v>
      </c>
      <c r="AC4" s="4" t="s">
        <v>218</v>
      </c>
      <c r="AD4" s="4" t="s">
        <v>217</v>
      </c>
      <c r="AE4" s="27" t="s">
        <v>219</v>
      </c>
      <c r="AF4" s="4" t="s">
        <v>220</v>
      </c>
      <c r="AG4" s="27" t="s">
        <v>221</v>
      </c>
      <c r="AH4" s="4" t="s">
        <v>194</v>
      </c>
      <c r="AI4" s="4" t="s">
        <v>222</v>
      </c>
    </row>
    <row r="5" spans="1:35" s="14" customFormat="1">
      <c r="A5" s="10" t="s">
        <v>198</v>
      </c>
      <c r="B5" s="11" t="s">
        <v>199</v>
      </c>
      <c r="C5" s="12">
        <f t="shared" ref="C5:AI5" si="0">C6+C38</f>
        <v>1076361296.5999999</v>
      </c>
      <c r="D5" s="12">
        <f t="shared" si="0"/>
        <v>359766905.95000005</v>
      </c>
      <c r="E5" s="12">
        <f t="shared" si="0"/>
        <v>1436128202.55</v>
      </c>
      <c r="F5" s="12">
        <f t="shared" si="0"/>
        <v>45883588.309999995</v>
      </c>
      <c r="G5" s="12">
        <f t="shared" si="0"/>
        <v>1482011790.8599999</v>
      </c>
      <c r="H5" s="12">
        <f t="shared" si="0"/>
        <v>-16289241.42</v>
      </c>
      <c r="I5" s="12">
        <f t="shared" si="0"/>
        <v>1465722549.4400001</v>
      </c>
      <c r="J5" s="12">
        <f t="shared" si="0"/>
        <v>26569788.5</v>
      </c>
      <c r="K5" s="12">
        <f t="shared" si="0"/>
        <v>1492292337.9400001</v>
      </c>
      <c r="L5" s="12">
        <f t="shared" si="0"/>
        <v>6736068.9299999997</v>
      </c>
      <c r="M5" s="12">
        <f t="shared" si="0"/>
        <v>1499028406.8699999</v>
      </c>
      <c r="N5" s="13">
        <f t="shared" si="0"/>
        <v>1069473901.45</v>
      </c>
      <c r="O5" s="13">
        <f t="shared" si="0"/>
        <v>191457243.93000001</v>
      </c>
      <c r="P5" s="13">
        <f t="shared" si="0"/>
        <v>1260931145.3800001</v>
      </c>
      <c r="Q5" s="13">
        <f t="shared" si="0"/>
        <v>50591406.57</v>
      </c>
      <c r="R5" s="13">
        <f t="shared" si="0"/>
        <v>1311522551.95</v>
      </c>
      <c r="S5" s="13">
        <f t="shared" si="0"/>
        <v>0</v>
      </c>
      <c r="T5" s="13">
        <f t="shared" si="0"/>
        <v>1311522551.95</v>
      </c>
      <c r="U5" s="12">
        <f t="shared" si="0"/>
        <v>0</v>
      </c>
      <c r="V5" s="12">
        <f t="shared" si="0"/>
        <v>1311522551.95</v>
      </c>
      <c r="W5" s="12">
        <f t="shared" si="0"/>
        <v>-2384544.08</v>
      </c>
      <c r="X5" s="12">
        <f t="shared" si="0"/>
        <v>1309138007.8699999</v>
      </c>
      <c r="Y5" s="13">
        <f t="shared" si="0"/>
        <v>557263232</v>
      </c>
      <c r="Z5" s="12">
        <f t="shared" si="0"/>
        <v>805497731.58999991</v>
      </c>
      <c r="AA5" s="12">
        <f t="shared" si="0"/>
        <v>1362760963.5899999</v>
      </c>
      <c r="AB5" s="12">
        <f t="shared" si="0"/>
        <v>-89600529.269999996</v>
      </c>
      <c r="AC5" s="12">
        <f t="shared" si="0"/>
        <v>1273160434.3199999</v>
      </c>
      <c r="AD5" s="12">
        <f t="shared" si="0"/>
        <v>0</v>
      </c>
      <c r="AE5" s="12">
        <f t="shared" si="0"/>
        <v>1273160434.3199999</v>
      </c>
      <c r="AF5" s="12">
        <f t="shared" si="0"/>
        <v>-24009.599999999999</v>
      </c>
      <c r="AG5" s="12">
        <f t="shared" si="0"/>
        <v>1273136424.72</v>
      </c>
      <c r="AH5" s="12">
        <f t="shared" si="0"/>
        <v>-18822990</v>
      </c>
      <c r="AI5" s="12">
        <f t="shared" si="0"/>
        <v>1254313434.72</v>
      </c>
    </row>
    <row r="6" spans="1:35" s="28" customFormat="1">
      <c r="A6" s="39" t="s">
        <v>117</v>
      </c>
      <c r="B6" s="15" t="s">
        <v>118</v>
      </c>
      <c r="C6" s="12">
        <f>C7+C9+C11+C16+C19+C21+C27+C29+C32+C35+C36</f>
        <v>202000000</v>
      </c>
      <c r="D6" s="12">
        <v>0</v>
      </c>
      <c r="E6" s="12">
        <f>C6+D6</f>
        <v>202000000</v>
      </c>
      <c r="F6" s="12">
        <v>0</v>
      </c>
      <c r="G6" s="12">
        <f>E6+F6</f>
        <v>202000000</v>
      </c>
      <c r="H6" s="12">
        <v>0</v>
      </c>
      <c r="I6" s="12">
        <f>G6+H6</f>
        <v>202000000</v>
      </c>
      <c r="J6" s="12">
        <f>J7+J9+J11+J16+J21+J27+J29+J32+J35+J36</f>
        <v>4500000</v>
      </c>
      <c r="K6" s="12">
        <f>I6+J6</f>
        <v>206500000</v>
      </c>
      <c r="L6" s="12">
        <v>0</v>
      </c>
      <c r="M6" s="12">
        <f>K6+L6</f>
        <v>206500000</v>
      </c>
      <c r="N6" s="13">
        <f>N7+N9+N11+N16+N19+N21+N27+N29+N32+N35+N36</f>
        <v>202000000</v>
      </c>
      <c r="O6" s="13">
        <v>0</v>
      </c>
      <c r="P6" s="13">
        <f>N6+O6</f>
        <v>202000000</v>
      </c>
      <c r="Q6" s="13">
        <v>0</v>
      </c>
      <c r="R6" s="13">
        <f>P6+Q6</f>
        <v>202000000</v>
      </c>
      <c r="S6" s="13">
        <v>0</v>
      </c>
      <c r="T6" s="13">
        <f>R6+S6</f>
        <v>202000000</v>
      </c>
      <c r="U6" s="12">
        <v>0</v>
      </c>
      <c r="V6" s="12">
        <f>T6</f>
        <v>202000000</v>
      </c>
      <c r="W6" s="12">
        <f>U6</f>
        <v>0</v>
      </c>
      <c r="X6" s="12">
        <f>V6+W6</f>
        <v>202000000</v>
      </c>
      <c r="Y6" s="13">
        <f>Y7+Y9+Y11+Y16+Y19+Y21+Y27+Y29+Y32+Y35+Y36</f>
        <v>202000000</v>
      </c>
      <c r="Z6" s="12">
        <v>0</v>
      </c>
      <c r="AA6" s="12">
        <f>Y6+Z6</f>
        <v>202000000</v>
      </c>
      <c r="AB6" s="12">
        <v>0</v>
      </c>
      <c r="AC6" s="12">
        <f>AA6+AB6</f>
        <v>202000000</v>
      </c>
      <c r="AD6" s="12">
        <v>0</v>
      </c>
      <c r="AE6" s="12">
        <f>AC6+AD6</f>
        <v>202000000</v>
      </c>
      <c r="AF6" s="12">
        <v>0</v>
      </c>
      <c r="AG6" s="12">
        <f>AE6</f>
        <v>202000000</v>
      </c>
      <c r="AH6" s="12">
        <f>AF6</f>
        <v>0</v>
      </c>
      <c r="AI6" s="12">
        <f>AG6</f>
        <v>202000000</v>
      </c>
    </row>
    <row r="7" spans="1:35" s="28" customFormat="1">
      <c r="A7" s="39" t="s">
        <v>121</v>
      </c>
      <c r="B7" s="15" t="s">
        <v>120</v>
      </c>
      <c r="C7" s="12">
        <v>75500000</v>
      </c>
      <c r="D7" s="12">
        <v>0</v>
      </c>
      <c r="E7" s="12">
        <f t="shared" ref="E7:I37" si="1">C7+D7</f>
        <v>75500000</v>
      </c>
      <c r="F7" s="12">
        <v>0</v>
      </c>
      <c r="G7" s="12">
        <f t="shared" si="1"/>
        <v>75500000</v>
      </c>
      <c r="H7" s="12">
        <v>0</v>
      </c>
      <c r="I7" s="12">
        <f t="shared" si="1"/>
        <v>75500000</v>
      </c>
      <c r="J7" s="12">
        <v>0</v>
      </c>
      <c r="K7" s="12">
        <f t="shared" ref="K7:K37" si="2">I7+J7</f>
        <v>75500000</v>
      </c>
      <c r="L7" s="12">
        <v>0</v>
      </c>
      <c r="M7" s="12">
        <f t="shared" ref="M7:M37" si="3">K7+L7</f>
        <v>75500000</v>
      </c>
      <c r="N7" s="13">
        <v>77938000</v>
      </c>
      <c r="O7" s="13">
        <v>0</v>
      </c>
      <c r="P7" s="13">
        <f t="shared" ref="P7:P37" si="4">N7+O7</f>
        <v>77938000</v>
      </c>
      <c r="Q7" s="13">
        <v>0</v>
      </c>
      <c r="R7" s="13">
        <f t="shared" ref="R7:R37" si="5">P7+Q7</f>
        <v>77938000</v>
      </c>
      <c r="S7" s="13">
        <v>0</v>
      </c>
      <c r="T7" s="13">
        <f t="shared" ref="T7:T37" si="6">R7+S7</f>
        <v>77938000</v>
      </c>
      <c r="U7" s="12">
        <v>0</v>
      </c>
      <c r="V7" s="12">
        <f t="shared" ref="V7:V37" si="7">T7</f>
        <v>77938000</v>
      </c>
      <c r="W7" s="12">
        <f t="shared" ref="W7:W37" si="8">U7</f>
        <v>0</v>
      </c>
      <c r="X7" s="12">
        <f t="shared" ref="X7:X37" si="9">V7+W7</f>
        <v>77938000</v>
      </c>
      <c r="Y7" s="13">
        <v>79938000</v>
      </c>
      <c r="Z7" s="12">
        <v>0</v>
      </c>
      <c r="AA7" s="12">
        <f t="shared" ref="AA7:AA37" si="10">Y7+Z7</f>
        <v>79938000</v>
      </c>
      <c r="AB7" s="12">
        <v>0</v>
      </c>
      <c r="AC7" s="12">
        <f t="shared" ref="AC7:AC37" si="11">AA7+AB7</f>
        <v>79938000</v>
      </c>
      <c r="AD7" s="12">
        <v>0</v>
      </c>
      <c r="AE7" s="12">
        <f t="shared" ref="AE7:AE37" si="12">AC7+AD7</f>
        <v>79938000</v>
      </c>
      <c r="AF7" s="12">
        <v>0</v>
      </c>
      <c r="AG7" s="12">
        <f t="shared" ref="AG7:AG37" si="13">AE7</f>
        <v>79938000</v>
      </c>
      <c r="AH7" s="12">
        <f t="shared" ref="AH7:AH37" si="14">AF7</f>
        <v>0</v>
      </c>
      <c r="AI7" s="12">
        <f t="shared" ref="AI7:AI37" si="15">AG7</f>
        <v>79938000</v>
      </c>
    </row>
    <row r="8" spans="1:35" s="28" customFormat="1">
      <c r="A8" s="18" t="s">
        <v>119</v>
      </c>
      <c r="B8" s="4" t="s">
        <v>122</v>
      </c>
      <c r="C8" s="17">
        <v>75500000</v>
      </c>
      <c r="D8" s="17">
        <v>0</v>
      </c>
      <c r="E8" s="17">
        <f t="shared" si="1"/>
        <v>75500000</v>
      </c>
      <c r="F8" s="17">
        <v>0</v>
      </c>
      <c r="G8" s="17">
        <f t="shared" si="1"/>
        <v>75500000</v>
      </c>
      <c r="H8" s="17">
        <v>0</v>
      </c>
      <c r="I8" s="17">
        <f t="shared" si="1"/>
        <v>75500000</v>
      </c>
      <c r="J8" s="17">
        <v>0</v>
      </c>
      <c r="K8" s="17">
        <f t="shared" si="2"/>
        <v>75500000</v>
      </c>
      <c r="L8" s="17">
        <v>0</v>
      </c>
      <c r="M8" s="17">
        <f t="shared" si="3"/>
        <v>75500000</v>
      </c>
      <c r="N8" s="16">
        <v>77938000</v>
      </c>
      <c r="O8" s="16">
        <v>0</v>
      </c>
      <c r="P8" s="16">
        <f t="shared" si="4"/>
        <v>77938000</v>
      </c>
      <c r="Q8" s="16">
        <v>0</v>
      </c>
      <c r="R8" s="16">
        <f t="shared" si="5"/>
        <v>77938000</v>
      </c>
      <c r="S8" s="16">
        <v>0</v>
      </c>
      <c r="T8" s="16">
        <f t="shared" si="6"/>
        <v>77938000</v>
      </c>
      <c r="U8" s="17">
        <v>0</v>
      </c>
      <c r="V8" s="17">
        <f t="shared" si="7"/>
        <v>77938000</v>
      </c>
      <c r="W8" s="17">
        <f t="shared" si="8"/>
        <v>0</v>
      </c>
      <c r="X8" s="17">
        <f t="shared" si="9"/>
        <v>77938000</v>
      </c>
      <c r="Y8" s="16">
        <v>79938000</v>
      </c>
      <c r="Z8" s="17">
        <v>0</v>
      </c>
      <c r="AA8" s="17">
        <f t="shared" si="10"/>
        <v>79938000</v>
      </c>
      <c r="AB8" s="17">
        <v>0</v>
      </c>
      <c r="AC8" s="17">
        <f t="shared" si="11"/>
        <v>79938000</v>
      </c>
      <c r="AD8" s="17">
        <v>0</v>
      </c>
      <c r="AE8" s="17">
        <f t="shared" si="12"/>
        <v>79938000</v>
      </c>
      <c r="AF8" s="17">
        <v>0</v>
      </c>
      <c r="AG8" s="17">
        <f t="shared" si="13"/>
        <v>79938000</v>
      </c>
      <c r="AH8" s="17">
        <f t="shared" si="14"/>
        <v>0</v>
      </c>
      <c r="AI8" s="17">
        <f t="shared" si="15"/>
        <v>79938000</v>
      </c>
    </row>
    <row r="9" spans="1:35" s="28" customFormat="1" ht="36" customHeight="1">
      <c r="A9" s="39" t="s">
        <v>123</v>
      </c>
      <c r="B9" s="40" t="s">
        <v>124</v>
      </c>
      <c r="C9" s="12">
        <v>24000000</v>
      </c>
      <c r="D9" s="12">
        <v>0</v>
      </c>
      <c r="E9" s="12">
        <f t="shared" si="1"/>
        <v>24000000</v>
      </c>
      <c r="F9" s="12">
        <v>0</v>
      </c>
      <c r="G9" s="12">
        <f t="shared" si="1"/>
        <v>24000000</v>
      </c>
      <c r="H9" s="12">
        <v>0</v>
      </c>
      <c r="I9" s="12">
        <f t="shared" si="1"/>
        <v>24000000</v>
      </c>
      <c r="J9" s="12">
        <v>0</v>
      </c>
      <c r="K9" s="12">
        <f t="shared" si="2"/>
        <v>24000000</v>
      </c>
      <c r="L9" s="12">
        <v>0</v>
      </c>
      <c r="M9" s="12">
        <f t="shared" si="3"/>
        <v>24000000</v>
      </c>
      <c r="N9" s="13">
        <v>25000000</v>
      </c>
      <c r="O9" s="13">
        <v>0</v>
      </c>
      <c r="P9" s="13">
        <f t="shared" si="4"/>
        <v>25000000</v>
      </c>
      <c r="Q9" s="13">
        <v>0</v>
      </c>
      <c r="R9" s="13">
        <f t="shared" si="5"/>
        <v>25000000</v>
      </c>
      <c r="S9" s="13">
        <v>0</v>
      </c>
      <c r="T9" s="13">
        <f t="shared" si="6"/>
        <v>25000000</v>
      </c>
      <c r="U9" s="12">
        <v>0</v>
      </c>
      <c r="V9" s="12">
        <f t="shared" si="7"/>
        <v>25000000</v>
      </c>
      <c r="W9" s="12">
        <f t="shared" si="8"/>
        <v>0</v>
      </c>
      <c r="X9" s="12">
        <f t="shared" si="9"/>
        <v>25000000</v>
      </c>
      <c r="Y9" s="13">
        <v>25000000</v>
      </c>
      <c r="Z9" s="12">
        <v>0</v>
      </c>
      <c r="AA9" s="12">
        <f t="shared" si="10"/>
        <v>25000000</v>
      </c>
      <c r="AB9" s="12">
        <v>0</v>
      </c>
      <c r="AC9" s="12">
        <f t="shared" si="11"/>
        <v>25000000</v>
      </c>
      <c r="AD9" s="12">
        <v>0</v>
      </c>
      <c r="AE9" s="12">
        <f t="shared" si="12"/>
        <v>25000000</v>
      </c>
      <c r="AF9" s="12">
        <v>0</v>
      </c>
      <c r="AG9" s="12">
        <f t="shared" si="13"/>
        <v>25000000</v>
      </c>
      <c r="AH9" s="12">
        <f t="shared" si="14"/>
        <v>0</v>
      </c>
      <c r="AI9" s="12">
        <f t="shared" si="15"/>
        <v>25000000</v>
      </c>
    </row>
    <row r="10" spans="1:35" s="28" customFormat="1" ht="47.25">
      <c r="A10" s="18" t="s">
        <v>125</v>
      </c>
      <c r="B10" s="3" t="s">
        <v>126</v>
      </c>
      <c r="C10" s="17">
        <v>24000000</v>
      </c>
      <c r="D10" s="17">
        <v>0</v>
      </c>
      <c r="E10" s="17">
        <f t="shared" si="1"/>
        <v>24000000</v>
      </c>
      <c r="F10" s="17">
        <v>0</v>
      </c>
      <c r="G10" s="17">
        <f t="shared" si="1"/>
        <v>24000000</v>
      </c>
      <c r="H10" s="17">
        <v>0</v>
      </c>
      <c r="I10" s="17">
        <f t="shared" si="1"/>
        <v>24000000</v>
      </c>
      <c r="J10" s="17">
        <v>0</v>
      </c>
      <c r="K10" s="17">
        <f t="shared" si="2"/>
        <v>24000000</v>
      </c>
      <c r="L10" s="17">
        <v>0</v>
      </c>
      <c r="M10" s="17">
        <f t="shared" si="3"/>
        <v>24000000</v>
      </c>
      <c r="N10" s="16">
        <v>25000000</v>
      </c>
      <c r="O10" s="16">
        <v>0</v>
      </c>
      <c r="P10" s="16">
        <f t="shared" si="4"/>
        <v>25000000</v>
      </c>
      <c r="Q10" s="16">
        <v>0</v>
      </c>
      <c r="R10" s="16">
        <f t="shared" si="5"/>
        <v>25000000</v>
      </c>
      <c r="S10" s="16">
        <v>0</v>
      </c>
      <c r="T10" s="16">
        <f t="shared" si="6"/>
        <v>25000000</v>
      </c>
      <c r="U10" s="17">
        <v>0</v>
      </c>
      <c r="V10" s="17">
        <f t="shared" si="7"/>
        <v>25000000</v>
      </c>
      <c r="W10" s="17">
        <f t="shared" si="8"/>
        <v>0</v>
      </c>
      <c r="X10" s="17">
        <f t="shared" si="9"/>
        <v>25000000</v>
      </c>
      <c r="Y10" s="16">
        <v>25000000</v>
      </c>
      <c r="Z10" s="17">
        <v>0</v>
      </c>
      <c r="AA10" s="17">
        <f t="shared" si="10"/>
        <v>25000000</v>
      </c>
      <c r="AB10" s="17">
        <v>0</v>
      </c>
      <c r="AC10" s="17">
        <f t="shared" si="11"/>
        <v>25000000</v>
      </c>
      <c r="AD10" s="17">
        <v>0</v>
      </c>
      <c r="AE10" s="17">
        <f t="shared" si="12"/>
        <v>25000000</v>
      </c>
      <c r="AF10" s="17">
        <v>0</v>
      </c>
      <c r="AG10" s="17">
        <f t="shared" si="13"/>
        <v>25000000</v>
      </c>
      <c r="AH10" s="17">
        <f t="shared" si="14"/>
        <v>0</v>
      </c>
      <c r="AI10" s="17">
        <f t="shared" si="15"/>
        <v>25000000</v>
      </c>
    </row>
    <row r="11" spans="1:35" s="28" customFormat="1">
      <c r="A11" s="39" t="s">
        <v>127</v>
      </c>
      <c r="B11" s="40" t="s">
        <v>128</v>
      </c>
      <c r="C11" s="12">
        <f>C12+C13+C14+C15</f>
        <v>6505000</v>
      </c>
      <c r="D11" s="12">
        <v>0</v>
      </c>
      <c r="E11" s="12">
        <f t="shared" si="1"/>
        <v>6505000</v>
      </c>
      <c r="F11" s="12">
        <v>0</v>
      </c>
      <c r="G11" s="12">
        <f t="shared" si="1"/>
        <v>6505000</v>
      </c>
      <c r="H11" s="12">
        <v>0</v>
      </c>
      <c r="I11" s="12">
        <f t="shared" si="1"/>
        <v>6505000</v>
      </c>
      <c r="J11" s="12">
        <v>9255000</v>
      </c>
      <c r="K11" s="12">
        <f t="shared" si="2"/>
        <v>15760000</v>
      </c>
      <c r="L11" s="12">
        <v>0</v>
      </c>
      <c r="M11" s="12">
        <f t="shared" si="3"/>
        <v>15760000</v>
      </c>
      <c r="N11" s="13">
        <f>N12+N13+N14+N15</f>
        <v>4030000</v>
      </c>
      <c r="O11" s="13">
        <v>0</v>
      </c>
      <c r="P11" s="13">
        <f t="shared" si="4"/>
        <v>4030000</v>
      </c>
      <c r="Q11" s="13">
        <v>0</v>
      </c>
      <c r="R11" s="13">
        <f t="shared" si="5"/>
        <v>4030000</v>
      </c>
      <c r="S11" s="13">
        <v>0</v>
      </c>
      <c r="T11" s="13">
        <f t="shared" si="6"/>
        <v>4030000</v>
      </c>
      <c r="U11" s="12">
        <v>0</v>
      </c>
      <c r="V11" s="12">
        <f t="shared" si="7"/>
        <v>4030000</v>
      </c>
      <c r="W11" s="12">
        <f t="shared" si="8"/>
        <v>0</v>
      </c>
      <c r="X11" s="12">
        <f t="shared" si="9"/>
        <v>4030000</v>
      </c>
      <c r="Y11" s="13">
        <f>Y12+Y13+Y14+Y15</f>
        <v>3930000</v>
      </c>
      <c r="Z11" s="12">
        <v>0</v>
      </c>
      <c r="AA11" s="12">
        <f t="shared" si="10"/>
        <v>3930000</v>
      </c>
      <c r="AB11" s="12">
        <v>0</v>
      </c>
      <c r="AC11" s="12">
        <f t="shared" si="11"/>
        <v>3930000</v>
      </c>
      <c r="AD11" s="12">
        <v>0</v>
      </c>
      <c r="AE11" s="12">
        <f t="shared" si="12"/>
        <v>3930000</v>
      </c>
      <c r="AF11" s="12">
        <v>0</v>
      </c>
      <c r="AG11" s="12">
        <f t="shared" si="13"/>
        <v>3930000</v>
      </c>
      <c r="AH11" s="12">
        <f t="shared" si="14"/>
        <v>0</v>
      </c>
      <c r="AI11" s="12">
        <f t="shared" si="15"/>
        <v>3930000</v>
      </c>
    </row>
    <row r="12" spans="1:35" s="28" customFormat="1" ht="31.5">
      <c r="A12" s="18" t="s">
        <v>235</v>
      </c>
      <c r="B12" s="3" t="s">
        <v>236</v>
      </c>
      <c r="C12" s="17">
        <v>1145000</v>
      </c>
      <c r="D12" s="17">
        <v>0</v>
      </c>
      <c r="E12" s="17">
        <v>1145000</v>
      </c>
      <c r="F12" s="17">
        <v>0</v>
      </c>
      <c r="G12" s="17">
        <v>1145000</v>
      </c>
      <c r="H12" s="17">
        <v>0</v>
      </c>
      <c r="I12" s="17">
        <v>1145000</v>
      </c>
      <c r="J12" s="17">
        <v>200000</v>
      </c>
      <c r="K12" s="17">
        <v>1345000</v>
      </c>
      <c r="L12" s="17">
        <v>0</v>
      </c>
      <c r="M12" s="17">
        <v>1345000</v>
      </c>
      <c r="N12" s="16">
        <v>1500000</v>
      </c>
      <c r="O12" s="16">
        <v>0</v>
      </c>
      <c r="P12" s="16">
        <v>1500000</v>
      </c>
      <c r="Q12" s="16">
        <v>0</v>
      </c>
      <c r="R12" s="16">
        <v>1500000</v>
      </c>
      <c r="S12" s="16">
        <v>0</v>
      </c>
      <c r="T12" s="16">
        <v>1500000</v>
      </c>
      <c r="U12" s="17">
        <v>0</v>
      </c>
      <c r="V12" s="17">
        <f t="shared" si="7"/>
        <v>1500000</v>
      </c>
      <c r="W12" s="17">
        <f t="shared" si="8"/>
        <v>0</v>
      </c>
      <c r="X12" s="17">
        <v>1500000</v>
      </c>
      <c r="Y12" s="16">
        <v>1500000</v>
      </c>
      <c r="Z12" s="17">
        <v>0</v>
      </c>
      <c r="AA12" s="17">
        <v>1500000</v>
      </c>
      <c r="AB12" s="17">
        <v>0</v>
      </c>
      <c r="AC12" s="17">
        <v>1500000</v>
      </c>
      <c r="AD12" s="17">
        <v>0</v>
      </c>
      <c r="AE12" s="17">
        <v>1500000</v>
      </c>
      <c r="AF12" s="17">
        <v>0</v>
      </c>
      <c r="AG12" s="17">
        <f t="shared" si="13"/>
        <v>1500000</v>
      </c>
      <c r="AH12" s="17">
        <f t="shared" si="14"/>
        <v>0</v>
      </c>
      <c r="AI12" s="17">
        <f t="shared" si="15"/>
        <v>1500000</v>
      </c>
    </row>
    <row r="13" spans="1:35" s="28" customFormat="1" ht="31.5">
      <c r="A13" s="18" t="s">
        <v>129</v>
      </c>
      <c r="B13" s="3" t="s">
        <v>130</v>
      </c>
      <c r="C13" s="17">
        <v>3030000</v>
      </c>
      <c r="D13" s="17">
        <v>0</v>
      </c>
      <c r="E13" s="17">
        <f t="shared" si="1"/>
        <v>3030000</v>
      </c>
      <c r="F13" s="17">
        <v>0</v>
      </c>
      <c r="G13" s="17">
        <f t="shared" si="1"/>
        <v>3030000</v>
      </c>
      <c r="H13" s="17">
        <v>0</v>
      </c>
      <c r="I13" s="17">
        <f t="shared" si="1"/>
        <v>3030000</v>
      </c>
      <c r="J13" s="17">
        <v>1285000</v>
      </c>
      <c r="K13" s="17">
        <f t="shared" si="2"/>
        <v>4315000</v>
      </c>
      <c r="L13" s="17">
        <v>0</v>
      </c>
      <c r="M13" s="17">
        <f t="shared" si="3"/>
        <v>4315000</v>
      </c>
      <c r="N13" s="16">
        <v>200000</v>
      </c>
      <c r="O13" s="16">
        <v>0</v>
      </c>
      <c r="P13" s="16">
        <f t="shared" si="4"/>
        <v>200000</v>
      </c>
      <c r="Q13" s="16">
        <v>0</v>
      </c>
      <c r="R13" s="16">
        <f t="shared" si="5"/>
        <v>200000</v>
      </c>
      <c r="S13" s="16">
        <v>0</v>
      </c>
      <c r="T13" s="16">
        <f t="shared" si="6"/>
        <v>200000</v>
      </c>
      <c r="U13" s="17">
        <v>0</v>
      </c>
      <c r="V13" s="17">
        <f t="shared" si="7"/>
        <v>200000</v>
      </c>
      <c r="W13" s="17">
        <f t="shared" si="8"/>
        <v>0</v>
      </c>
      <c r="X13" s="17">
        <f t="shared" si="9"/>
        <v>200000</v>
      </c>
      <c r="Y13" s="16">
        <v>100000</v>
      </c>
      <c r="Z13" s="17">
        <v>0</v>
      </c>
      <c r="AA13" s="17">
        <f t="shared" si="10"/>
        <v>100000</v>
      </c>
      <c r="AB13" s="17">
        <v>0</v>
      </c>
      <c r="AC13" s="17">
        <f t="shared" si="11"/>
        <v>100000</v>
      </c>
      <c r="AD13" s="17">
        <v>0</v>
      </c>
      <c r="AE13" s="17">
        <f t="shared" si="12"/>
        <v>100000</v>
      </c>
      <c r="AF13" s="17">
        <v>0</v>
      </c>
      <c r="AG13" s="17">
        <f t="shared" si="13"/>
        <v>100000</v>
      </c>
      <c r="AH13" s="17">
        <f t="shared" si="14"/>
        <v>0</v>
      </c>
      <c r="AI13" s="17">
        <f t="shared" si="15"/>
        <v>100000</v>
      </c>
    </row>
    <row r="14" spans="1:35" s="28" customFormat="1">
      <c r="A14" s="18" t="s">
        <v>131</v>
      </c>
      <c r="B14" s="3" t="s">
        <v>132</v>
      </c>
      <c r="C14" s="17">
        <v>1100000</v>
      </c>
      <c r="D14" s="17">
        <v>0</v>
      </c>
      <c r="E14" s="17">
        <f t="shared" si="1"/>
        <v>1100000</v>
      </c>
      <c r="F14" s="17">
        <v>0</v>
      </c>
      <c r="G14" s="17">
        <f t="shared" si="1"/>
        <v>1100000</v>
      </c>
      <c r="H14" s="17">
        <v>0</v>
      </c>
      <c r="I14" s="17">
        <f t="shared" si="1"/>
        <v>1100000</v>
      </c>
      <c r="J14" s="17">
        <v>0</v>
      </c>
      <c r="K14" s="17">
        <f t="shared" si="2"/>
        <v>1100000</v>
      </c>
      <c r="L14" s="17">
        <v>0</v>
      </c>
      <c r="M14" s="17">
        <f t="shared" si="3"/>
        <v>1100000</v>
      </c>
      <c r="N14" s="16">
        <v>1100000</v>
      </c>
      <c r="O14" s="16">
        <v>0</v>
      </c>
      <c r="P14" s="16">
        <f t="shared" si="4"/>
        <v>1100000</v>
      </c>
      <c r="Q14" s="16">
        <v>0</v>
      </c>
      <c r="R14" s="16">
        <f t="shared" si="5"/>
        <v>1100000</v>
      </c>
      <c r="S14" s="16">
        <v>0</v>
      </c>
      <c r="T14" s="16">
        <f t="shared" si="6"/>
        <v>1100000</v>
      </c>
      <c r="U14" s="17">
        <v>0</v>
      </c>
      <c r="V14" s="17">
        <f t="shared" si="7"/>
        <v>1100000</v>
      </c>
      <c r="W14" s="17">
        <f t="shared" si="8"/>
        <v>0</v>
      </c>
      <c r="X14" s="17">
        <f t="shared" si="9"/>
        <v>1100000</v>
      </c>
      <c r="Y14" s="16">
        <v>1100000</v>
      </c>
      <c r="Z14" s="17">
        <v>0</v>
      </c>
      <c r="AA14" s="17">
        <f t="shared" si="10"/>
        <v>1100000</v>
      </c>
      <c r="AB14" s="17">
        <v>0</v>
      </c>
      <c r="AC14" s="17">
        <f t="shared" si="11"/>
        <v>1100000</v>
      </c>
      <c r="AD14" s="17">
        <v>0</v>
      </c>
      <c r="AE14" s="17">
        <f t="shared" si="12"/>
        <v>1100000</v>
      </c>
      <c r="AF14" s="17">
        <v>0</v>
      </c>
      <c r="AG14" s="17">
        <f t="shared" si="13"/>
        <v>1100000</v>
      </c>
      <c r="AH14" s="17">
        <f t="shared" si="14"/>
        <v>0</v>
      </c>
      <c r="AI14" s="17">
        <f t="shared" si="15"/>
        <v>1100000</v>
      </c>
    </row>
    <row r="15" spans="1:35" s="28" customFormat="1" ht="31.5">
      <c r="A15" s="18" t="s">
        <v>133</v>
      </c>
      <c r="B15" s="3" t="s">
        <v>134</v>
      </c>
      <c r="C15" s="17">
        <v>1230000</v>
      </c>
      <c r="D15" s="17">
        <v>0</v>
      </c>
      <c r="E15" s="17">
        <f t="shared" si="1"/>
        <v>1230000</v>
      </c>
      <c r="F15" s="17">
        <v>0</v>
      </c>
      <c r="G15" s="17">
        <f t="shared" si="1"/>
        <v>1230000</v>
      </c>
      <c r="H15" s="17">
        <v>0</v>
      </c>
      <c r="I15" s="17">
        <f t="shared" si="1"/>
        <v>1230000</v>
      </c>
      <c r="J15" s="17">
        <v>7770000</v>
      </c>
      <c r="K15" s="17">
        <f t="shared" si="2"/>
        <v>9000000</v>
      </c>
      <c r="L15" s="17">
        <v>0</v>
      </c>
      <c r="M15" s="17">
        <f t="shared" si="3"/>
        <v>9000000</v>
      </c>
      <c r="N15" s="16">
        <v>1230000</v>
      </c>
      <c r="O15" s="16">
        <v>0</v>
      </c>
      <c r="P15" s="16">
        <f t="shared" si="4"/>
        <v>1230000</v>
      </c>
      <c r="Q15" s="16">
        <v>0</v>
      </c>
      <c r="R15" s="16">
        <f t="shared" si="5"/>
        <v>1230000</v>
      </c>
      <c r="S15" s="16">
        <v>0</v>
      </c>
      <c r="T15" s="16">
        <f t="shared" si="6"/>
        <v>1230000</v>
      </c>
      <c r="U15" s="17">
        <v>0</v>
      </c>
      <c r="V15" s="17">
        <f t="shared" si="7"/>
        <v>1230000</v>
      </c>
      <c r="W15" s="17">
        <f t="shared" si="8"/>
        <v>0</v>
      </c>
      <c r="X15" s="17">
        <f t="shared" si="9"/>
        <v>1230000</v>
      </c>
      <c r="Y15" s="16">
        <v>1230000</v>
      </c>
      <c r="Z15" s="17">
        <v>0</v>
      </c>
      <c r="AA15" s="17">
        <f t="shared" si="10"/>
        <v>1230000</v>
      </c>
      <c r="AB15" s="17">
        <v>0</v>
      </c>
      <c r="AC15" s="17">
        <f t="shared" si="11"/>
        <v>1230000</v>
      </c>
      <c r="AD15" s="17">
        <v>0</v>
      </c>
      <c r="AE15" s="17">
        <f t="shared" si="12"/>
        <v>1230000</v>
      </c>
      <c r="AF15" s="17">
        <v>0</v>
      </c>
      <c r="AG15" s="17">
        <f t="shared" si="13"/>
        <v>1230000</v>
      </c>
      <c r="AH15" s="17">
        <f t="shared" si="14"/>
        <v>0</v>
      </c>
      <c r="AI15" s="17">
        <f t="shared" si="15"/>
        <v>1230000</v>
      </c>
    </row>
    <row r="16" spans="1:35" s="28" customFormat="1">
      <c r="A16" s="39" t="s">
        <v>135</v>
      </c>
      <c r="B16" s="40" t="s">
        <v>136</v>
      </c>
      <c r="C16" s="12">
        <f>C17+C18</f>
        <v>38000000</v>
      </c>
      <c r="D16" s="12">
        <v>0</v>
      </c>
      <c r="E16" s="12">
        <f t="shared" si="1"/>
        <v>38000000</v>
      </c>
      <c r="F16" s="12">
        <v>0</v>
      </c>
      <c r="G16" s="12">
        <f t="shared" si="1"/>
        <v>38000000</v>
      </c>
      <c r="H16" s="12">
        <v>0</v>
      </c>
      <c r="I16" s="12">
        <f t="shared" si="1"/>
        <v>38000000</v>
      </c>
      <c r="J16" s="12">
        <v>-1541000</v>
      </c>
      <c r="K16" s="12">
        <f t="shared" si="2"/>
        <v>36459000</v>
      </c>
      <c r="L16" s="12">
        <v>0</v>
      </c>
      <c r="M16" s="12">
        <f t="shared" si="3"/>
        <v>36459000</v>
      </c>
      <c r="N16" s="13">
        <f>N17+N18</f>
        <v>38012000</v>
      </c>
      <c r="O16" s="13">
        <v>0</v>
      </c>
      <c r="P16" s="13">
        <f t="shared" si="4"/>
        <v>38012000</v>
      </c>
      <c r="Q16" s="13">
        <v>0</v>
      </c>
      <c r="R16" s="13">
        <f t="shared" si="5"/>
        <v>38012000</v>
      </c>
      <c r="S16" s="13">
        <v>0</v>
      </c>
      <c r="T16" s="13">
        <f t="shared" si="6"/>
        <v>38012000</v>
      </c>
      <c r="U16" s="12">
        <v>0</v>
      </c>
      <c r="V16" s="12">
        <f t="shared" si="7"/>
        <v>38012000</v>
      </c>
      <c r="W16" s="12">
        <f t="shared" si="8"/>
        <v>0</v>
      </c>
      <c r="X16" s="12">
        <f t="shared" si="9"/>
        <v>38012000</v>
      </c>
      <c r="Y16" s="13">
        <f>Y17+Y18</f>
        <v>38012000</v>
      </c>
      <c r="Z16" s="12">
        <v>0</v>
      </c>
      <c r="AA16" s="12">
        <f t="shared" si="10"/>
        <v>38012000</v>
      </c>
      <c r="AB16" s="12">
        <v>0</v>
      </c>
      <c r="AC16" s="12">
        <f t="shared" si="11"/>
        <v>38012000</v>
      </c>
      <c r="AD16" s="12">
        <v>0</v>
      </c>
      <c r="AE16" s="12">
        <f t="shared" si="12"/>
        <v>38012000</v>
      </c>
      <c r="AF16" s="12">
        <v>0</v>
      </c>
      <c r="AG16" s="12">
        <f t="shared" si="13"/>
        <v>38012000</v>
      </c>
      <c r="AH16" s="12">
        <f t="shared" si="14"/>
        <v>0</v>
      </c>
      <c r="AI16" s="12">
        <f t="shared" si="15"/>
        <v>38012000</v>
      </c>
    </row>
    <row r="17" spans="1:35" s="28" customFormat="1">
      <c r="A17" s="18" t="s">
        <v>137</v>
      </c>
      <c r="B17" s="3" t="s">
        <v>138</v>
      </c>
      <c r="C17" s="17">
        <v>13100000</v>
      </c>
      <c r="D17" s="17">
        <v>0</v>
      </c>
      <c r="E17" s="17">
        <f t="shared" si="1"/>
        <v>13100000</v>
      </c>
      <c r="F17" s="17">
        <v>0</v>
      </c>
      <c r="G17" s="17">
        <f t="shared" si="1"/>
        <v>13100000</v>
      </c>
      <c r="H17" s="17">
        <v>0</v>
      </c>
      <c r="I17" s="17">
        <f t="shared" si="1"/>
        <v>13100000</v>
      </c>
      <c r="J17" s="17">
        <v>0</v>
      </c>
      <c r="K17" s="17">
        <f t="shared" si="2"/>
        <v>13100000</v>
      </c>
      <c r="L17" s="17">
        <v>0</v>
      </c>
      <c r="M17" s="17">
        <f t="shared" si="3"/>
        <v>13100000</v>
      </c>
      <c r="N17" s="16">
        <v>13100000</v>
      </c>
      <c r="O17" s="16">
        <v>0</v>
      </c>
      <c r="P17" s="16">
        <f t="shared" si="4"/>
        <v>13100000</v>
      </c>
      <c r="Q17" s="16">
        <v>0</v>
      </c>
      <c r="R17" s="16">
        <f t="shared" si="5"/>
        <v>13100000</v>
      </c>
      <c r="S17" s="16">
        <v>0</v>
      </c>
      <c r="T17" s="16">
        <f t="shared" si="6"/>
        <v>13100000</v>
      </c>
      <c r="U17" s="17">
        <v>0</v>
      </c>
      <c r="V17" s="17">
        <f t="shared" si="7"/>
        <v>13100000</v>
      </c>
      <c r="W17" s="17">
        <f t="shared" si="8"/>
        <v>0</v>
      </c>
      <c r="X17" s="17">
        <f t="shared" si="9"/>
        <v>13100000</v>
      </c>
      <c r="Y17" s="16">
        <v>13100000</v>
      </c>
      <c r="Z17" s="17">
        <v>0</v>
      </c>
      <c r="AA17" s="17">
        <f t="shared" si="10"/>
        <v>13100000</v>
      </c>
      <c r="AB17" s="17">
        <v>0</v>
      </c>
      <c r="AC17" s="17">
        <f t="shared" si="11"/>
        <v>13100000</v>
      </c>
      <c r="AD17" s="17">
        <v>0</v>
      </c>
      <c r="AE17" s="17">
        <f t="shared" si="12"/>
        <v>13100000</v>
      </c>
      <c r="AF17" s="17">
        <v>0</v>
      </c>
      <c r="AG17" s="17">
        <f t="shared" si="13"/>
        <v>13100000</v>
      </c>
      <c r="AH17" s="17">
        <f t="shared" si="14"/>
        <v>0</v>
      </c>
      <c r="AI17" s="17">
        <f t="shared" si="15"/>
        <v>13100000</v>
      </c>
    </row>
    <row r="18" spans="1:35" s="28" customFormat="1">
      <c r="A18" s="18" t="s">
        <v>139</v>
      </c>
      <c r="B18" s="3" t="s">
        <v>140</v>
      </c>
      <c r="C18" s="17">
        <v>24900000</v>
      </c>
      <c r="D18" s="17">
        <v>0</v>
      </c>
      <c r="E18" s="17">
        <f t="shared" si="1"/>
        <v>24900000</v>
      </c>
      <c r="F18" s="17">
        <v>0</v>
      </c>
      <c r="G18" s="17">
        <f t="shared" si="1"/>
        <v>24900000</v>
      </c>
      <c r="H18" s="17">
        <v>0</v>
      </c>
      <c r="I18" s="17">
        <f t="shared" si="1"/>
        <v>24900000</v>
      </c>
      <c r="J18" s="17">
        <v>-1541000</v>
      </c>
      <c r="K18" s="17">
        <f t="shared" si="2"/>
        <v>23359000</v>
      </c>
      <c r="L18" s="17">
        <v>0</v>
      </c>
      <c r="M18" s="17">
        <f t="shared" si="3"/>
        <v>23359000</v>
      </c>
      <c r="N18" s="16">
        <v>24912000</v>
      </c>
      <c r="O18" s="16">
        <v>0</v>
      </c>
      <c r="P18" s="16">
        <f t="shared" si="4"/>
        <v>24912000</v>
      </c>
      <c r="Q18" s="16">
        <v>0</v>
      </c>
      <c r="R18" s="16">
        <f t="shared" si="5"/>
        <v>24912000</v>
      </c>
      <c r="S18" s="16">
        <v>0</v>
      </c>
      <c r="T18" s="16">
        <f t="shared" si="6"/>
        <v>24912000</v>
      </c>
      <c r="U18" s="17">
        <v>0</v>
      </c>
      <c r="V18" s="17">
        <f t="shared" si="7"/>
        <v>24912000</v>
      </c>
      <c r="W18" s="17">
        <f t="shared" si="8"/>
        <v>0</v>
      </c>
      <c r="X18" s="17">
        <f t="shared" si="9"/>
        <v>24912000</v>
      </c>
      <c r="Y18" s="16">
        <v>24912000</v>
      </c>
      <c r="Z18" s="17">
        <v>0</v>
      </c>
      <c r="AA18" s="17">
        <f t="shared" si="10"/>
        <v>24912000</v>
      </c>
      <c r="AB18" s="17">
        <v>0</v>
      </c>
      <c r="AC18" s="17">
        <f t="shared" si="11"/>
        <v>24912000</v>
      </c>
      <c r="AD18" s="17">
        <v>0</v>
      </c>
      <c r="AE18" s="17">
        <f t="shared" si="12"/>
        <v>24912000</v>
      </c>
      <c r="AF18" s="17">
        <v>0</v>
      </c>
      <c r="AG18" s="17">
        <f t="shared" si="13"/>
        <v>24912000</v>
      </c>
      <c r="AH18" s="17">
        <f t="shared" si="14"/>
        <v>0</v>
      </c>
      <c r="AI18" s="17">
        <f t="shared" si="15"/>
        <v>24912000</v>
      </c>
    </row>
    <row r="19" spans="1:35" s="28" customFormat="1">
      <c r="A19" s="39" t="s">
        <v>141</v>
      </c>
      <c r="B19" s="40" t="s">
        <v>142</v>
      </c>
      <c r="C19" s="12">
        <v>8500000</v>
      </c>
      <c r="D19" s="12">
        <v>0</v>
      </c>
      <c r="E19" s="12">
        <f t="shared" si="1"/>
        <v>8500000</v>
      </c>
      <c r="F19" s="12">
        <v>0</v>
      </c>
      <c r="G19" s="12">
        <f t="shared" si="1"/>
        <v>8500000</v>
      </c>
      <c r="H19" s="12">
        <v>0</v>
      </c>
      <c r="I19" s="12">
        <f t="shared" si="1"/>
        <v>8500000</v>
      </c>
      <c r="J19" s="12">
        <v>0</v>
      </c>
      <c r="K19" s="12">
        <f t="shared" si="2"/>
        <v>8500000</v>
      </c>
      <c r="L19" s="12">
        <v>0</v>
      </c>
      <c r="M19" s="12">
        <f t="shared" si="3"/>
        <v>8500000</v>
      </c>
      <c r="N19" s="13">
        <v>8500000</v>
      </c>
      <c r="O19" s="13">
        <v>0</v>
      </c>
      <c r="P19" s="13">
        <f t="shared" si="4"/>
        <v>8500000</v>
      </c>
      <c r="Q19" s="13">
        <v>0</v>
      </c>
      <c r="R19" s="13">
        <f t="shared" si="5"/>
        <v>8500000</v>
      </c>
      <c r="S19" s="13">
        <v>0</v>
      </c>
      <c r="T19" s="13">
        <f t="shared" si="6"/>
        <v>8500000</v>
      </c>
      <c r="U19" s="12">
        <v>0</v>
      </c>
      <c r="V19" s="12">
        <f t="shared" si="7"/>
        <v>8500000</v>
      </c>
      <c r="W19" s="12">
        <f t="shared" si="8"/>
        <v>0</v>
      </c>
      <c r="X19" s="12">
        <f t="shared" si="9"/>
        <v>8500000</v>
      </c>
      <c r="Y19" s="13">
        <v>8500000</v>
      </c>
      <c r="Z19" s="12">
        <v>0</v>
      </c>
      <c r="AA19" s="12">
        <f t="shared" si="10"/>
        <v>8500000</v>
      </c>
      <c r="AB19" s="12">
        <v>0</v>
      </c>
      <c r="AC19" s="12">
        <f t="shared" si="11"/>
        <v>8500000</v>
      </c>
      <c r="AD19" s="12">
        <v>0</v>
      </c>
      <c r="AE19" s="12">
        <f t="shared" si="12"/>
        <v>8500000</v>
      </c>
      <c r="AF19" s="12">
        <v>0</v>
      </c>
      <c r="AG19" s="12">
        <f t="shared" si="13"/>
        <v>8500000</v>
      </c>
      <c r="AH19" s="12">
        <f t="shared" si="14"/>
        <v>0</v>
      </c>
      <c r="AI19" s="12">
        <f t="shared" si="15"/>
        <v>8500000</v>
      </c>
    </row>
    <row r="20" spans="1:35" s="28" customFormat="1" ht="47.25">
      <c r="A20" s="18" t="s">
        <v>147</v>
      </c>
      <c r="B20" s="3" t="s">
        <v>143</v>
      </c>
      <c r="C20" s="17">
        <v>8500000</v>
      </c>
      <c r="D20" s="17">
        <v>0</v>
      </c>
      <c r="E20" s="17">
        <f t="shared" si="1"/>
        <v>8500000</v>
      </c>
      <c r="F20" s="17">
        <v>0</v>
      </c>
      <c r="G20" s="17">
        <f t="shared" si="1"/>
        <v>8500000</v>
      </c>
      <c r="H20" s="17">
        <v>0</v>
      </c>
      <c r="I20" s="17">
        <f t="shared" si="1"/>
        <v>8500000</v>
      </c>
      <c r="J20" s="17">
        <v>0</v>
      </c>
      <c r="K20" s="17">
        <f t="shared" si="2"/>
        <v>8500000</v>
      </c>
      <c r="L20" s="17">
        <v>0</v>
      </c>
      <c r="M20" s="17">
        <f t="shared" si="3"/>
        <v>8500000</v>
      </c>
      <c r="N20" s="16">
        <v>8500000</v>
      </c>
      <c r="O20" s="16">
        <v>0</v>
      </c>
      <c r="P20" s="16">
        <f t="shared" si="4"/>
        <v>8500000</v>
      </c>
      <c r="Q20" s="16">
        <v>0</v>
      </c>
      <c r="R20" s="16">
        <f t="shared" si="5"/>
        <v>8500000</v>
      </c>
      <c r="S20" s="16">
        <v>0</v>
      </c>
      <c r="T20" s="16">
        <f t="shared" si="6"/>
        <v>8500000</v>
      </c>
      <c r="U20" s="17">
        <v>0</v>
      </c>
      <c r="V20" s="17">
        <f t="shared" si="7"/>
        <v>8500000</v>
      </c>
      <c r="W20" s="17">
        <f t="shared" si="8"/>
        <v>0</v>
      </c>
      <c r="X20" s="17">
        <f t="shared" si="9"/>
        <v>8500000</v>
      </c>
      <c r="Y20" s="16">
        <v>8500000</v>
      </c>
      <c r="Z20" s="17">
        <v>0</v>
      </c>
      <c r="AA20" s="17">
        <f t="shared" si="10"/>
        <v>8500000</v>
      </c>
      <c r="AB20" s="17">
        <v>0</v>
      </c>
      <c r="AC20" s="17">
        <f t="shared" si="11"/>
        <v>8500000</v>
      </c>
      <c r="AD20" s="17">
        <v>0</v>
      </c>
      <c r="AE20" s="17">
        <f t="shared" si="12"/>
        <v>8500000</v>
      </c>
      <c r="AF20" s="17">
        <v>0</v>
      </c>
      <c r="AG20" s="17">
        <f t="shared" si="13"/>
        <v>8500000</v>
      </c>
      <c r="AH20" s="17">
        <f t="shared" si="14"/>
        <v>0</v>
      </c>
      <c r="AI20" s="17">
        <f t="shared" si="15"/>
        <v>8500000</v>
      </c>
    </row>
    <row r="21" spans="1:35" s="28" customFormat="1" ht="47.25">
      <c r="A21" s="39" t="s">
        <v>144</v>
      </c>
      <c r="B21" s="40" t="s">
        <v>145</v>
      </c>
      <c r="C21" s="12">
        <f>C22+C23+C24+C25+C26</f>
        <v>40865000</v>
      </c>
      <c r="D21" s="12">
        <v>0</v>
      </c>
      <c r="E21" s="12">
        <f t="shared" si="1"/>
        <v>40865000</v>
      </c>
      <c r="F21" s="12">
        <v>0</v>
      </c>
      <c r="G21" s="12">
        <f t="shared" si="1"/>
        <v>40865000</v>
      </c>
      <c r="H21" s="12">
        <v>0</v>
      </c>
      <c r="I21" s="12">
        <f t="shared" si="1"/>
        <v>40865000</v>
      </c>
      <c r="J21" s="12">
        <f>J22+J23+J24+J25+J26</f>
        <v>-5239886</v>
      </c>
      <c r="K21" s="12">
        <f t="shared" si="2"/>
        <v>35625114</v>
      </c>
      <c r="L21" s="12">
        <v>0</v>
      </c>
      <c r="M21" s="12">
        <f t="shared" si="3"/>
        <v>35625114</v>
      </c>
      <c r="N21" s="13">
        <f>N22+N23+N24+N25+N26</f>
        <v>39720000</v>
      </c>
      <c r="O21" s="13">
        <v>0</v>
      </c>
      <c r="P21" s="13">
        <f t="shared" si="4"/>
        <v>39720000</v>
      </c>
      <c r="Q21" s="13">
        <v>0</v>
      </c>
      <c r="R21" s="13">
        <f t="shared" si="5"/>
        <v>39720000</v>
      </c>
      <c r="S21" s="13">
        <v>0</v>
      </c>
      <c r="T21" s="13">
        <f t="shared" si="6"/>
        <v>39720000</v>
      </c>
      <c r="U21" s="12">
        <v>0</v>
      </c>
      <c r="V21" s="12">
        <f t="shared" si="7"/>
        <v>39720000</v>
      </c>
      <c r="W21" s="12">
        <f t="shared" si="8"/>
        <v>0</v>
      </c>
      <c r="X21" s="12">
        <f t="shared" si="9"/>
        <v>39720000</v>
      </c>
      <c r="Y21" s="13">
        <f>Y22+Y23+Y24+Y25+Y26</f>
        <v>38320000</v>
      </c>
      <c r="Z21" s="12">
        <v>0</v>
      </c>
      <c r="AA21" s="12">
        <f t="shared" si="10"/>
        <v>38320000</v>
      </c>
      <c r="AB21" s="12">
        <v>0</v>
      </c>
      <c r="AC21" s="12">
        <f t="shared" si="11"/>
        <v>38320000</v>
      </c>
      <c r="AD21" s="12">
        <v>0</v>
      </c>
      <c r="AE21" s="12">
        <f t="shared" si="12"/>
        <v>38320000</v>
      </c>
      <c r="AF21" s="12">
        <v>0</v>
      </c>
      <c r="AG21" s="12">
        <f t="shared" si="13"/>
        <v>38320000</v>
      </c>
      <c r="AH21" s="12">
        <f t="shared" si="14"/>
        <v>0</v>
      </c>
      <c r="AI21" s="12">
        <f t="shared" si="15"/>
        <v>38320000</v>
      </c>
    </row>
    <row r="22" spans="1:35" s="28" customFormat="1" ht="63">
      <c r="A22" s="18" t="s">
        <v>146</v>
      </c>
      <c r="B22" s="3" t="s">
        <v>148</v>
      </c>
      <c r="C22" s="17">
        <v>135000</v>
      </c>
      <c r="D22" s="17">
        <v>0</v>
      </c>
      <c r="E22" s="17">
        <f t="shared" si="1"/>
        <v>135000</v>
      </c>
      <c r="F22" s="17">
        <v>0</v>
      </c>
      <c r="G22" s="17">
        <f t="shared" si="1"/>
        <v>135000</v>
      </c>
      <c r="H22" s="17">
        <v>0</v>
      </c>
      <c r="I22" s="17">
        <f t="shared" si="1"/>
        <v>135000</v>
      </c>
      <c r="J22" s="17">
        <v>326614</v>
      </c>
      <c r="K22" s="17">
        <f t="shared" si="2"/>
        <v>461614</v>
      </c>
      <c r="L22" s="17">
        <v>0</v>
      </c>
      <c r="M22" s="17">
        <f t="shared" si="3"/>
        <v>461614</v>
      </c>
      <c r="N22" s="16">
        <v>0</v>
      </c>
      <c r="O22" s="16">
        <v>0</v>
      </c>
      <c r="P22" s="16">
        <f t="shared" si="4"/>
        <v>0</v>
      </c>
      <c r="Q22" s="16">
        <v>0</v>
      </c>
      <c r="R22" s="16">
        <f t="shared" si="5"/>
        <v>0</v>
      </c>
      <c r="S22" s="16">
        <v>0</v>
      </c>
      <c r="T22" s="16">
        <f t="shared" si="6"/>
        <v>0</v>
      </c>
      <c r="U22" s="17">
        <v>0</v>
      </c>
      <c r="V22" s="17">
        <f t="shared" si="7"/>
        <v>0</v>
      </c>
      <c r="W22" s="17">
        <f t="shared" si="8"/>
        <v>0</v>
      </c>
      <c r="X22" s="17">
        <f t="shared" si="9"/>
        <v>0</v>
      </c>
      <c r="Y22" s="16">
        <v>0</v>
      </c>
      <c r="Z22" s="17">
        <v>0</v>
      </c>
      <c r="AA22" s="17">
        <f t="shared" si="10"/>
        <v>0</v>
      </c>
      <c r="AB22" s="17">
        <v>0</v>
      </c>
      <c r="AC22" s="17">
        <f t="shared" si="11"/>
        <v>0</v>
      </c>
      <c r="AD22" s="17">
        <v>0</v>
      </c>
      <c r="AE22" s="17">
        <f t="shared" si="12"/>
        <v>0</v>
      </c>
      <c r="AF22" s="17">
        <v>0</v>
      </c>
      <c r="AG22" s="17">
        <f t="shared" si="13"/>
        <v>0</v>
      </c>
      <c r="AH22" s="17">
        <f t="shared" si="14"/>
        <v>0</v>
      </c>
      <c r="AI22" s="17">
        <f t="shared" si="15"/>
        <v>0</v>
      </c>
    </row>
    <row r="23" spans="1:35" s="28" customFormat="1" ht="110.25">
      <c r="A23" s="18" t="s">
        <v>149</v>
      </c>
      <c r="B23" s="3" t="s">
        <v>150</v>
      </c>
      <c r="C23" s="17">
        <v>29300000</v>
      </c>
      <c r="D23" s="17">
        <v>0</v>
      </c>
      <c r="E23" s="17">
        <f t="shared" si="1"/>
        <v>29300000</v>
      </c>
      <c r="F23" s="17">
        <v>0</v>
      </c>
      <c r="G23" s="17">
        <f t="shared" si="1"/>
        <v>29300000</v>
      </c>
      <c r="H23" s="17">
        <v>0</v>
      </c>
      <c r="I23" s="17">
        <f t="shared" si="1"/>
        <v>29300000</v>
      </c>
      <c r="J23" s="17">
        <v>-5300000</v>
      </c>
      <c r="K23" s="17">
        <f t="shared" si="2"/>
        <v>24000000</v>
      </c>
      <c r="L23" s="17">
        <v>0</v>
      </c>
      <c r="M23" s="17">
        <f t="shared" si="3"/>
        <v>24000000</v>
      </c>
      <c r="N23" s="16">
        <v>29000000</v>
      </c>
      <c r="O23" s="16">
        <v>0</v>
      </c>
      <c r="P23" s="16">
        <f t="shared" si="4"/>
        <v>29000000</v>
      </c>
      <c r="Q23" s="16">
        <v>0</v>
      </c>
      <c r="R23" s="16">
        <f t="shared" si="5"/>
        <v>29000000</v>
      </c>
      <c r="S23" s="16">
        <v>0</v>
      </c>
      <c r="T23" s="16">
        <f t="shared" si="6"/>
        <v>29000000</v>
      </c>
      <c r="U23" s="17">
        <v>0</v>
      </c>
      <c r="V23" s="17">
        <f t="shared" si="7"/>
        <v>29000000</v>
      </c>
      <c r="W23" s="17">
        <f t="shared" si="8"/>
        <v>0</v>
      </c>
      <c r="X23" s="17">
        <f t="shared" si="9"/>
        <v>29000000</v>
      </c>
      <c r="Y23" s="16">
        <v>28000000</v>
      </c>
      <c r="Z23" s="17">
        <v>0</v>
      </c>
      <c r="AA23" s="17">
        <f t="shared" si="10"/>
        <v>28000000</v>
      </c>
      <c r="AB23" s="17">
        <v>0</v>
      </c>
      <c r="AC23" s="17">
        <f t="shared" si="11"/>
        <v>28000000</v>
      </c>
      <c r="AD23" s="17">
        <v>0</v>
      </c>
      <c r="AE23" s="17">
        <f t="shared" si="12"/>
        <v>28000000</v>
      </c>
      <c r="AF23" s="17">
        <v>0</v>
      </c>
      <c r="AG23" s="17">
        <f t="shared" si="13"/>
        <v>28000000</v>
      </c>
      <c r="AH23" s="17">
        <f t="shared" si="14"/>
        <v>0</v>
      </c>
      <c r="AI23" s="17">
        <f t="shared" si="15"/>
        <v>28000000</v>
      </c>
    </row>
    <row r="24" spans="1:35" s="28" customFormat="1" ht="94.5">
      <c r="A24" s="18" t="s">
        <v>151</v>
      </c>
      <c r="B24" s="3" t="s">
        <v>152</v>
      </c>
      <c r="C24" s="17">
        <v>8200000</v>
      </c>
      <c r="D24" s="17">
        <v>0</v>
      </c>
      <c r="E24" s="17">
        <f t="shared" si="1"/>
        <v>8200000</v>
      </c>
      <c r="F24" s="17">
        <v>0</v>
      </c>
      <c r="G24" s="17">
        <f t="shared" si="1"/>
        <v>8200000</v>
      </c>
      <c r="H24" s="17">
        <v>0</v>
      </c>
      <c r="I24" s="17">
        <f t="shared" si="1"/>
        <v>8200000</v>
      </c>
      <c r="J24" s="17">
        <v>0</v>
      </c>
      <c r="K24" s="17">
        <f t="shared" si="2"/>
        <v>8200000</v>
      </c>
      <c r="L24" s="17">
        <v>0</v>
      </c>
      <c r="M24" s="17">
        <f t="shared" si="3"/>
        <v>8200000</v>
      </c>
      <c r="N24" s="16">
        <v>8200000</v>
      </c>
      <c r="O24" s="16">
        <v>0</v>
      </c>
      <c r="P24" s="16">
        <f t="shared" si="4"/>
        <v>8200000</v>
      </c>
      <c r="Q24" s="16">
        <v>0</v>
      </c>
      <c r="R24" s="16">
        <f t="shared" si="5"/>
        <v>8200000</v>
      </c>
      <c r="S24" s="16">
        <v>0</v>
      </c>
      <c r="T24" s="16">
        <f t="shared" si="6"/>
        <v>8200000</v>
      </c>
      <c r="U24" s="17">
        <v>0</v>
      </c>
      <c r="V24" s="17">
        <f t="shared" si="7"/>
        <v>8200000</v>
      </c>
      <c r="W24" s="17">
        <f t="shared" si="8"/>
        <v>0</v>
      </c>
      <c r="X24" s="17">
        <f t="shared" si="9"/>
        <v>8200000</v>
      </c>
      <c r="Y24" s="16">
        <v>8200000</v>
      </c>
      <c r="Z24" s="17">
        <v>0</v>
      </c>
      <c r="AA24" s="17">
        <f t="shared" si="10"/>
        <v>8200000</v>
      </c>
      <c r="AB24" s="17">
        <v>0</v>
      </c>
      <c r="AC24" s="17">
        <f t="shared" si="11"/>
        <v>8200000</v>
      </c>
      <c r="AD24" s="17">
        <v>0</v>
      </c>
      <c r="AE24" s="17">
        <f t="shared" si="12"/>
        <v>8200000</v>
      </c>
      <c r="AF24" s="17">
        <v>0</v>
      </c>
      <c r="AG24" s="17">
        <f t="shared" si="13"/>
        <v>8200000</v>
      </c>
      <c r="AH24" s="17">
        <f t="shared" si="14"/>
        <v>0</v>
      </c>
      <c r="AI24" s="17">
        <f t="shared" si="15"/>
        <v>8200000</v>
      </c>
    </row>
    <row r="25" spans="1:35" s="28" customFormat="1" ht="78.75">
      <c r="A25" s="18" t="s">
        <v>177</v>
      </c>
      <c r="B25" s="3" t="s">
        <v>178</v>
      </c>
      <c r="C25" s="17">
        <v>0</v>
      </c>
      <c r="D25" s="17">
        <v>0</v>
      </c>
      <c r="E25" s="17">
        <f t="shared" si="1"/>
        <v>0</v>
      </c>
      <c r="F25" s="17">
        <v>0</v>
      </c>
      <c r="G25" s="17">
        <f t="shared" si="1"/>
        <v>0</v>
      </c>
      <c r="H25" s="17">
        <v>0</v>
      </c>
      <c r="I25" s="17">
        <f t="shared" si="1"/>
        <v>0</v>
      </c>
      <c r="J25" s="17">
        <v>7600</v>
      </c>
      <c r="K25" s="17">
        <f t="shared" si="2"/>
        <v>7600</v>
      </c>
      <c r="L25" s="17">
        <v>0</v>
      </c>
      <c r="M25" s="17">
        <f t="shared" si="3"/>
        <v>7600</v>
      </c>
      <c r="N25" s="16">
        <v>0</v>
      </c>
      <c r="O25" s="16">
        <v>0</v>
      </c>
      <c r="P25" s="16">
        <f t="shared" si="4"/>
        <v>0</v>
      </c>
      <c r="Q25" s="16">
        <v>0</v>
      </c>
      <c r="R25" s="16">
        <f t="shared" si="5"/>
        <v>0</v>
      </c>
      <c r="S25" s="16">
        <v>0</v>
      </c>
      <c r="T25" s="16">
        <f t="shared" si="6"/>
        <v>0</v>
      </c>
      <c r="U25" s="17">
        <v>0</v>
      </c>
      <c r="V25" s="17">
        <f t="shared" si="7"/>
        <v>0</v>
      </c>
      <c r="W25" s="17">
        <f t="shared" si="8"/>
        <v>0</v>
      </c>
      <c r="X25" s="17">
        <f t="shared" si="9"/>
        <v>0</v>
      </c>
      <c r="Y25" s="16">
        <v>0</v>
      </c>
      <c r="Z25" s="17">
        <v>0</v>
      </c>
      <c r="AA25" s="17">
        <f t="shared" si="10"/>
        <v>0</v>
      </c>
      <c r="AB25" s="17">
        <v>0</v>
      </c>
      <c r="AC25" s="17">
        <f t="shared" si="11"/>
        <v>0</v>
      </c>
      <c r="AD25" s="17">
        <v>0</v>
      </c>
      <c r="AE25" s="17">
        <f t="shared" si="12"/>
        <v>0</v>
      </c>
      <c r="AF25" s="17">
        <v>0</v>
      </c>
      <c r="AG25" s="17">
        <f t="shared" si="13"/>
        <v>0</v>
      </c>
      <c r="AH25" s="17">
        <f t="shared" si="14"/>
        <v>0</v>
      </c>
      <c r="AI25" s="17">
        <f t="shared" si="15"/>
        <v>0</v>
      </c>
    </row>
    <row r="26" spans="1:35" s="28" customFormat="1" ht="94.5">
      <c r="A26" s="18" t="s">
        <v>153</v>
      </c>
      <c r="B26" s="3" t="s">
        <v>154</v>
      </c>
      <c r="C26" s="17">
        <v>3230000</v>
      </c>
      <c r="D26" s="17">
        <v>0</v>
      </c>
      <c r="E26" s="17">
        <f t="shared" si="1"/>
        <v>3230000</v>
      </c>
      <c r="F26" s="17">
        <v>0</v>
      </c>
      <c r="G26" s="17">
        <f t="shared" si="1"/>
        <v>3230000</v>
      </c>
      <c r="H26" s="17">
        <v>0</v>
      </c>
      <c r="I26" s="17">
        <f t="shared" si="1"/>
        <v>3230000</v>
      </c>
      <c r="J26" s="17">
        <v>-274100</v>
      </c>
      <c r="K26" s="17">
        <f t="shared" si="2"/>
        <v>2955900</v>
      </c>
      <c r="L26" s="17">
        <v>0</v>
      </c>
      <c r="M26" s="17">
        <f t="shared" si="3"/>
        <v>2955900</v>
      </c>
      <c r="N26" s="16">
        <v>2520000</v>
      </c>
      <c r="O26" s="16">
        <v>0</v>
      </c>
      <c r="P26" s="16">
        <f t="shared" si="4"/>
        <v>2520000</v>
      </c>
      <c r="Q26" s="16">
        <v>0</v>
      </c>
      <c r="R26" s="16">
        <f t="shared" si="5"/>
        <v>2520000</v>
      </c>
      <c r="S26" s="16">
        <v>0</v>
      </c>
      <c r="T26" s="16">
        <f t="shared" si="6"/>
        <v>2520000</v>
      </c>
      <c r="U26" s="17">
        <v>0</v>
      </c>
      <c r="V26" s="17">
        <f t="shared" si="7"/>
        <v>2520000</v>
      </c>
      <c r="W26" s="17">
        <f t="shared" si="8"/>
        <v>0</v>
      </c>
      <c r="X26" s="17">
        <f t="shared" si="9"/>
        <v>2520000</v>
      </c>
      <c r="Y26" s="16">
        <v>2120000</v>
      </c>
      <c r="Z26" s="17">
        <v>0</v>
      </c>
      <c r="AA26" s="17">
        <f t="shared" si="10"/>
        <v>2120000</v>
      </c>
      <c r="AB26" s="17">
        <v>0</v>
      </c>
      <c r="AC26" s="17">
        <f t="shared" si="11"/>
        <v>2120000</v>
      </c>
      <c r="AD26" s="17">
        <v>0</v>
      </c>
      <c r="AE26" s="17">
        <f t="shared" si="12"/>
        <v>2120000</v>
      </c>
      <c r="AF26" s="17">
        <v>0</v>
      </c>
      <c r="AG26" s="17">
        <f t="shared" si="13"/>
        <v>2120000</v>
      </c>
      <c r="AH26" s="17">
        <f t="shared" si="14"/>
        <v>0</v>
      </c>
      <c r="AI26" s="17">
        <f t="shared" si="15"/>
        <v>2120000</v>
      </c>
    </row>
    <row r="27" spans="1:35" s="28" customFormat="1" ht="24.75" customHeight="1">
      <c r="A27" s="39" t="s">
        <v>155</v>
      </c>
      <c r="B27" s="40" t="s">
        <v>156</v>
      </c>
      <c r="C27" s="41">
        <v>3000000</v>
      </c>
      <c r="D27" s="41">
        <v>0</v>
      </c>
      <c r="E27" s="41">
        <f t="shared" si="1"/>
        <v>3000000</v>
      </c>
      <c r="F27" s="41">
        <v>0</v>
      </c>
      <c r="G27" s="41">
        <f t="shared" si="1"/>
        <v>3000000</v>
      </c>
      <c r="H27" s="12">
        <v>0</v>
      </c>
      <c r="I27" s="12">
        <f t="shared" si="1"/>
        <v>3000000</v>
      </c>
      <c r="J27" s="12">
        <v>-2800000</v>
      </c>
      <c r="K27" s="12">
        <f t="shared" si="2"/>
        <v>200000</v>
      </c>
      <c r="L27" s="12">
        <v>0</v>
      </c>
      <c r="M27" s="12">
        <f t="shared" si="3"/>
        <v>200000</v>
      </c>
      <c r="N27" s="13">
        <v>3000000</v>
      </c>
      <c r="O27" s="13">
        <v>0</v>
      </c>
      <c r="P27" s="13">
        <f t="shared" si="4"/>
        <v>3000000</v>
      </c>
      <c r="Q27" s="13">
        <v>0</v>
      </c>
      <c r="R27" s="13">
        <f t="shared" si="5"/>
        <v>3000000</v>
      </c>
      <c r="S27" s="13">
        <v>0</v>
      </c>
      <c r="T27" s="13">
        <f t="shared" si="6"/>
        <v>3000000</v>
      </c>
      <c r="U27" s="12">
        <v>0</v>
      </c>
      <c r="V27" s="12">
        <f t="shared" si="7"/>
        <v>3000000</v>
      </c>
      <c r="W27" s="12">
        <f t="shared" si="8"/>
        <v>0</v>
      </c>
      <c r="X27" s="12">
        <f t="shared" si="9"/>
        <v>3000000</v>
      </c>
      <c r="Y27" s="13">
        <v>3000000</v>
      </c>
      <c r="Z27" s="12">
        <v>0</v>
      </c>
      <c r="AA27" s="12">
        <f t="shared" si="10"/>
        <v>3000000</v>
      </c>
      <c r="AB27" s="12">
        <v>0</v>
      </c>
      <c r="AC27" s="12">
        <f t="shared" si="11"/>
        <v>3000000</v>
      </c>
      <c r="AD27" s="12">
        <v>0</v>
      </c>
      <c r="AE27" s="12">
        <f t="shared" si="12"/>
        <v>3000000</v>
      </c>
      <c r="AF27" s="12">
        <v>0</v>
      </c>
      <c r="AG27" s="12">
        <f t="shared" si="13"/>
        <v>3000000</v>
      </c>
      <c r="AH27" s="12">
        <f t="shared" si="14"/>
        <v>0</v>
      </c>
      <c r="AI27" s="12">
        <f t="shared" si="15"/>
        <v>3000000</v>
      </c>
    </row>
    <row r="28" spans="1:35" s="28" customFormat="1" ht="31.5">
      <c r="A28" s="18" t="s">
        <v>157</v>
      </c>
      <c r="B28" s="3" t="s">
        <v>158</v>
      </c>
      <c r="C28" s="42">
        <v>3000000</v>
      </c>
      <c r="D28" s="42">
        <v>0</v>
      </c>
      <c r="E28" s="42">
        <f t="shared" si="1"/>
        <v>3000000</v>
      </c>
      <c r="F28" s="42">
        <v>0</v>
      </c>
      <c r="G28" s="42">
        <f t="shared" si="1"/>
        <v>3000000</v>
      </c>
      <c r="H28" s="17">
        <v>0</v>
      </c>
      <c r="I28" s="17">
        <f t="shared" si="1"/>
        <v>3000000</v>
      </c>
      <c r="J28" s="17">
        <v>-2800000</v>
      </c>
      <c r="K28" s="17">
        <f t="shared" si="2"/>
        <v>200000</v>
      </c>
      <c r="L28" s="17">
        <v>0</v>
      </c>
      <c r="M28" s="17">
        <f t="shared" si="3"/>
        <v>200000</v>
      </c>
      <c r="N28" s="16">
        <v>3000000</v>
      </c>
      <c r="O28" s="16">
        <v>0</v>
      </c>
      <c r="P28" s="16">
        <f t="shared" si="4"/>
        <v>3000000</v>
      </c>
      <c r="Q28" s="16">
        <v>0</v>
      </c>
      <c r="R28" s="16">
        <f t="shared" si="5"/>
        <v>3000000</v>
      </c>
      <c r="S28" s="16">
        <v>0</v>
      </c>
      <c r="T28" s="16">
        <f t="shared" si="6"/>
        <v>3000000</v>
      </c>
      <c r="U28" s="17">
        <v>0</v>
      </c>
      <c r="V28" s="17">
        <f t="shared" si="7"/>
        <v>3000000</v>
      </c>
      <c r="W28" s="17">
        <f t="shared" si="8"/>
        <v>0</v>
      </c>
      <c r="X28" s="17">
        <f t="shared" si="9"/>
        <v>3000000</v>
      </c>
      <c r="Y28" s="16">
        <v>3000000</v>
      </c>
      <c r="Z28" s="17">
        <v>0</v>
      </c>
      <c r="AA28" s="17">
        <f t="shared" si="10"/>
        <v>3000000</v>
      </c>
      <c r="AB28" s="17">
        <v>0</v>
      </c>
      <c r="AC28" s="17">
        <f t="shared" si="11"/>
        <v>3000000</v>
      </c>
      <c r="AD28" s="17">
        <v>0</v>
      </c>
      <c r="AE28" s="17">
        <f t="shared" si="12"/>
        <v>3000000</v>
      </c>
      <c r="AF28" s="17">
        <v>0</v>
      </c>
      <c r="AG28" s="17">
        <f t="shared" si="13"/>
        <v>3000000</v>
      </c>
      <c r="AH28" s="17">
        <f t="shared" si="14"/>
        <v>0</v>
      </c>
      <c r="AI28" s="17">
        <f t="shared" si="15"/>
        <v>3000000</v>
      </c>
    </row>
    <row r="29" spans="1:35" s="28" customFormat="1" ht="31.5">
      <c r="A29" s="39" t="s">
        <v>159</v>
      </c>
      <c r="B29" s="40" t="s">
        <v>160</v>
      </c>
      <c r="C29" s="12">
        <v>800000</v>
      </c>
      <c r="D29" s="12">
        <v>0</v>
      </c>
      <c r="E29" s="12">
        <f t="shared" si="1"/>
        <v>800000</v>
      </c>
      <c r="F29" s="12">
        <v>0</v>
      </c>
      <c r="G29" s="12">
        <f t="shared" si="1"/>
        <v>800000</v>
      </c>
      <c r="H29" s="12">
        <v>0</v>
      </c>
      <c r="I29" s="12">
        <f t="shared" si="1"/>
        <v>800000</v>
      </c>
      <c r="J29" s="12">
        <v>1201100</v>
      </c>
      <c r="K29" s="12">
        <f t="shared" si="2"/>
        <v>2001100</v>
      </c>
      <c r="L29" s="12">
        <v>0</v>
      </c>
      <c r="M29" s="12">
        <f t="shared" si="3"/>
        <v>2001100</v>
      </c>
      <c r="N29" s="13">
        <v>800000</v>
      </c>
      <c r="O29" s="13">
        <v>0</v>
      </c>
      <c r="P29" s="13">
        <f t="shared" si="4"/>
        <v>800000</v>
      </c>
      <c r="Q29" s="13">
        <v>0</v>
      </c>
      <c r="R29" s="13">
        <f t="shared" si="5"/>
        <v>800000</v>
      </c>
      <c r="S29" s="13">
        <v>0</v>
      </c>
      <c r="T29" s="13">
        <f t="shared" si="6"/>
        <v>800000</v>
      </c>
      <c r="U29" s="12">
        <v>0</v>
      </c>
      <c r="V29" s="12">
        <f t="shared" si="7"/>
        <v>800000</v>
      </c>
      <c r="W29" s="12">
        <f t="shared" si="8"/>
        <v>0</v>
      </c>
      <c r="X29" s="12">
        <f t="shared" si="9"/>
        <v>800000</v>
      </c>
      <c r="Y29" s="13">
        <v>800000</v>
      </c>
      <c r="Z29" s="12">
        <v>0</v>
      </c>
      <c r="AA29" s="12">
        <f t="shared" si="10"/>
        <v>800000</v>
      </c>
      <c r="AB29" s="12">
        <v>0</v>
      </c>
      <c r="AC29" s="12">
        <f t="shared" si="11"/>
        <v>800000</v>
      </c>
      <c r="AD29" s="12">
        <v>0</v>
      </c>
      <c r="AE29" s="12">
        <f t="shared" si="12"/>
        <v>800000</v>
      </c>
      <c r="AF29" s="12">
        <v>0</v>
      </c>
      <c r="AG29" s="12">
        <f t="shared" si="13"/>
        <v>800000</v>
      </c>
      <c r="AH29" s="12">
        <f t="shared" si="14"/>
        <v>0</v>
      </c>
      <c r="AI29" s="12">
        <f t="shared" si="15"/>
        <v>800000</v>
      </c>
    </row>
    <row r="30" spans="1:35" s="28" customFormat="1" ht="47.25">
      <c r="A30" s="18" t="s">
        <v>161</v>
      </c>
      <c r="B30" s="3" t="s">
        <v>162</v>
      </c>
      <c r="C30" s="17">
        <v>0</v>
      </c>
      <c r="D30" s="17">
        <v>0</v>
      </c>
      <c r="E30" s="17">
        <f t="shared" si="1"/>
        <v>0</v>
      </c>
      <c r="F30" s="17">
        <v>0</v>
      </c>
      <c r="G30" s="17">
        <f t="shared" si="1"/>
        <v>0</v>
      </c>
      <c r="H30" s="17">
        <v>0</v>
      </c>
      <c r="I30" s="17">
        <f t="shared" si="1"/>
        <v>0</v>
      </c>
      <c r="J30" s="17">
        <v>1100</v>
      </c>
      <c r="K30" s="17">
        <f t="shared" si="2"/>
        <v>1100</v>
      </c>
      <c r="L30" s="17">
        <v>0</v>
      </c>
      <c r="M30" s="17">
        <f t="shared" si="3"/>
        <v>1100</v>
      </c>
      <c r="N30" s="16">
        <v>0</v>
      </c>
      <c r="O30" s="16">
        <v>0</v>
      </c>
      <c r="P30" s="16">
        <f t="shared" si="4"/>
        <v>0</v>
      </c>
      <c r="Q30" s="16">
        <v>0</v>
      </c>
      <c r="R30" s="16">
        <f t="shared" si="5"/>
        <v>0</v>
      </c>
      <c r="S30" s="16">
        <v>0</v>
      </c>
      <c r="T30" s="16">
        <f t="shared" si="6"/>
        <v>0</v>
      </c>
      <c r="U30" s="17">
        <v>0</v>
      </c>
      <c r="V30" s="17">
        <f t="shared" si="7"/>
        <v>0</v>
      </c>
      <c r="W30" s="17">
        <f t="shared" si="8"/>
        <v>0</v>
      </c>
      <c r="X30" s="17">
        <f t="shared" si="9"/>
        <v>0</v>
      </c>
      <c r="Y30" s="16">
        <v>0</v>
      </c>
      <c r="Z30" s="17">
        <v>0</v>
      </c>
      <c r="AA30" s="17">
        <f t="shared" si="10"/>
        <v>0</v>
      </c>
      <c r="AB30" s="17">
        <v>0</v>
      </c>
      <c r="AC30" s="17">
        <f t="shared" si="11"/>
        <v>0</v>
      </c>
      <c r="AD30" s="17">
        <v>0</v>
      </c>
      <c r="AE30" s="17">
        <f t="shared" si="12"/>
        <v>0</v>
      </c>
      <c r="AF30" s="17">
        <v>0</v>
      </c>
      <c r="AG30" s="17">
        <f t="shared" si="13"/>
        <v>0</v>
      </c>
      <c r="AH30" s="17">
        <f t="shared" si="14"/>
        <v>0</v>
      </c>
      <c r="AI30" s="17">
        <f t="shared" si="15"/>
        <v>0</v>
      </c>
    </row>
    <row r="31" spans="1:35" s="28" customFormat="1" ht="31.5">
      <c r="A31" s="18" t="s">
        <v>163</v>
      </c>
      <c r="B31" s="3" t="s">
        <v>164</v>
      </c>
      <c r="C31" s="17">
        <v>800000</v>
      </c>
      <c r="D31" s="17">
        <v>0</v>
      </c>
      <c r="E31" s="17">
        <f t="shared" si="1"/>
        <v>800000</v>
      </c>
      <c r="F31" s="17">
        <v>0</v>
      </c>
      <c r="G31" s="17">
        <f t="shared" si="1"/>
        <v>800000</v>
      </c>
      <c r="H31" s="17">
        <v>0</v>
      </c>
      <c r="I31" s="17">
        <f t="shared" si="1"/>
        <v>800000</v>
      </c>
      <c r="J31" s="17">
        <v>1200000</v>
      </c>
      <c r="K31" s="17">
        <f t="shared" si="2"/>
        <v>2000000</v>
      </c>
      <c r="L31" s="17">
        <v>0</v>
      </c>
      <c r="M31" s="17">
        <f t="shared" si="3"/>
        <v>2000000</v>
      </c>
      <c r="N31" s="16">
        <v>8000000</v>
      </c>
      <c r="O31" s="16">
        <v>0</v>
      </c>
      <c r="P31" s="16">
        <f t="shared" si="4"/>
        <v>8000000</v>
      </c>
      <c r="Q31" s="16">
        <v>0</v>
      </c>
      <c r="R31" s="16">
        <f t="shared" si="5"/>
        <v>8000000</v>
      </c>
      <c r="S31" s="16">
        <v>0</v>
      </c>
      <c r="T31" s="16">
        <f t="shared" si="6"/>
        <v>8000000</v>
      </c>
      <c r="U31" s="17">
        <v>0</v>
      </c>
      <c r="V31" s="17">
        <f t="shared" si="7"/>
        <v>8000000</v>
      </c>
      <c r="W31" s="17">
        <f t="shared" si="8"/>
        <v>0</v>
      </c>
      <c r="X31" s="17">
        <f t="shared" si="9"/>
        <v>8000000</v>
      </c>
      <c r="Y31" s="16">
        <v>800000</v>
      </c>
      <c r="Z31" s="17">
        <v>0</v>
      </c>
      <c r="AA31" s="17">
        <f t="shared" si="10"/>
        <v>800000</v>
      </c>
      <c r="AB31" s="17">
        <v>0</v>
      </c>
      <c r="AC31" s="17">
        <f t="shared" si="11"/>
        <v>800000</v>
      </c>
      <c r="AD31" s="17">
        <v>0</v>
      </c>
      <c r="AE31" s="17">
        <f t="shared" si="12"/>
        <v>800000</v>
      </c>
      <c r="AF31" s="17">
        <v>0</v>
      </c>
      <c r="AG31" s="17">
        <f t="shared" si="13"/>
        <v>800000</v>
      </c>
      <c r="AH31" s="17">
        <f t="shared" si="14"/>
        <v>0</v>
      </c>
      <c r="AI31" s="17">
        <f t="shared" si="15"/>
        <v>800000</v>
      </c>
    </row>
    <row r="32" spans="1:35" s="28" customFormat="1" ht="31.5">
      <c r="A32" s="39" t="s">
        <v>165</v>
      </c>
      <c r="B32" s="40" t="s">
        <v>166</v>
      </c>
      <c r="C32" s="12">
        <v>2000000</v>
      </c>
      <c r="D32" s="12">
        <v>0</v>
      </c>
      <c r="E32" s="12">
        <f t="shared" si="1"/>
        <v>2000000</v>
      </c>
      <c r="F32" s="12">
        <v>0</v>
      </c>
      <c r="G32" s="12">
        <f t="shared" si="1"/>
        <v>2000000</v>
      </c>
      <c r="H32" s="12">
        <v>0</v>
      </c>
      <c r="I32" s="12">
        <f t="shared" si="1"/>
        <v>2000000</v>
      </c>
      <c r="J32" s="12">
        <v>1204786</v>
      </c>
      <c r="K32" s="12">
        <f t="shared" si="2"/>
        <v>3204786</v>
      </c>
      <c r="L32" s="12">
        <v>0</v>
      </c>
      <c r="M32" s="12">
        <f t="shared" si="3"/>
        <v>3204786</v>
      </c>
      <c r="N32" s="13">
        <v>1500000</v>
      </c>
      <c r="O32" s="13">
        <v>0</v>
      </c>
      <c r="P32" s="13">
        <f t="shared" si="4"/>
        <v>1500000</v>
      </c>
      <c r="Q32" s="13">
        <v>0</v>
      </c>
      <c r="R32" s="13">
        <f t="shared" si="5"/>
        <v>1500000</v>
      </c>
      <c r="S32" s="13">
        <v>0</v>
      </c>
      <c r="T32" s="13">
        <f t="shared" si="6"/>
        <v>1500000</v>
      </c>
      <c r="U32" s="12">
        <v>0</v>
      </c>
      <c r="V32" s="12">
        <f t="shared" si="7"/>
        <v>1500000</v>
      </c>
      <c r="W32" s="12">
        <f t="shared" si="8"/>
        <v>0</v>
      </c>
      <c r="X32" s="12">
        <f t="shared" si="9"/>
        <v>1500000</v>
      </c>
      <c r="Y32" s="13">
        <v>1000000</v>
      </c>
      <c r="Z32" s="12">
        <v>0</v>
      </c>
      <c r="AA32" s="12">
        <f t="shared" si="10"/>
        <v>1000000</v>
      </c>
      <c r="AB32" s="12">
        <v>0</v>
      </c>
      <c r="AC32" s="12">
        <f t="shared" si="11"/>
        <v>1000000</v>
      </c>
      <c r="AD32" s="12">
        <v>0</v>
      </c>
      <c r="AE32" s="12">
        <f t="shared" si="12"/>
        <v>1000000</v>
      </c>
      <c r="AF32" s="12">
        <v>0</v>
      </c>
      <c r="AG32" s="12">
        <f t="shared" si="13"/>
        <v>1000000</v>
      </c>
      <c r="AH32" s="12">
        <f t="shared" si="14"/>
        <v>0</v>
      </c>
      <c r="AI32" s="12">
        <f t="shared" si="15"/>
        <v>1000000</v>
      </c>
    </row>
    <row r="33" spans="1:35" s="28" customFormat="1" ht="126">
      <c r="A33" s="18" t="s">
        <v>167</v>
      </c>
      <c r="B33" s="3" t="s">
        <v>168</v>
      </c>
      <c r="C33" s="17">
        <v>0</v>
      </c>
      <c r="D33" s="17">
        <v>0</v>
      </c>
      <c r="E33" s="17">
        <f t="shared" si="1"/>
        <v>0</v>
      </c>
      <c r="F33" s="17">
        <v>0</v>
      </c>
      <c r="G33" s="17">
        <f t="shared" si="1"/>
        <v>0</v>
      </c>
      <c r="H33" s="17">
        <v>0</v>
      </c>
      <c r="I33" s="17">
        <f t="shared" si="1"/>
        <v>0</v>
      </c>
      <c r="J33" s="17">
        <v>204786</v>
      </c>
      <c r="K33" s="17">
        <f t="shared" si="2"/>
        <v>204786</v>
      </c>
      <c r="L33" s="17">
        <v>0</v>
      </c>
      <c r="M33" s="17">
        <f t="shared" si="3"/>
        <v>204786</v>
      </c>
      <c r="N33" s="16">
        <v>0</v>
      </c>
      <c r="O33" s="16">
        <v>0</v>
      </c>
      <c r="P33" s="16">
        <f t="shared" si="4"/>
        <v>0</v>
      </c>
      <c r="Q33" s="16">
        <v>0</v>
      </c>
      <c r="R33" s="16">
        <f t="shared" si="5"/>
        <v>0</v>
      </c>
      <c r="S33" s="16">
        <v>0</v>
      </c>
      <c r="T33" s="16">
        <f t="shared" si="6"/>
        <v>0</v>
      </c>
      <c r="U33" s="17">
        <v>0</v>
      </c>
      <c r="V33" s="17">
        <f t="shared" si="7"/>
        <v>0</v>
      </c>
      <c r="W33" s="17">
        <f t="shared" si="8"/>
        <v>0</v>
      </c>
      <c r="X33" s="17">
        <f t="shared" si="9"/>
        <v>0</v>
      </c>
      <c r="Y33" s="16">
        <v>0</v>
      </c>
      <c r="Z33" s="17">
        <v>0</v>
      </c>
      <c r="AA33" s="17">
        <f t="shared" si="10"/>
        <v>0</v>
      </c>
      <c r="AB33" s="17">
        <v>0</v>
      </c>
      <c r="AC33" s="17">
        <f t="shared" si="11"/>
        <v>0</v>
      </c>
      <c r="AD33" s="17">
        <v>0</v>
      </c>
      <c r="AE33" s="17">
        <f t="shared" si="12"/>
        <v>0</v>
      </c>
      <c r="AF33" s="17">
        <v>0</v>
      </c>
      <c r="AG33" s="17">
        <f t="shared" si="13"/>
        <v>0</v>
      </c>
      <c r="AH33" s="17">
        <f t="shared" si="14"/>
        <v>0</v>
      </c>
      <c r="AI33" s="17">
        <f t="shared" si="15"/>
        <v>0</v>
      </c>
    </row>
    <row r="34" spans="1:35" s="28" customFormat="1" ht="63">
      <c r="A34" s="18" t="s">
        <v>169</v>
      </c>
      <c r="B34" s="3" t="s">
        <v>170</v>
      </c>
      <c r="C34" s="17">
        <v>2000000</v>
      </c>
      <c r="D34" s="17">
        <v>0</v>
      </c>
      <c r="E34" s="17">
        <f t="shared" si="1"/>
        <v>2000000</v>
      </c>
      <c r="F34" s="17">
        <v>0</v>
      </c>
      <c r="G34" s="17">
        <f t="shared" si="1"/>
        <v>2000000</v>
      </c>
      <c r="H34" s="17">
        <v>0</v>
      </c>
      <c r="I34" s="17">
        <f t="shared" si="1"/>
        <v>2000000</v>
      </c>
      <c r="J34" s="17">
        <v>1000000</v>
      </c>
      <c r="K34" s="17">
        <f t="shared" si="2"/>
        <v>3000000</v>
      </c>
      <c r="L34" s="17">
        <v>0</v>
      </c>
      <c r="M34" s="17">
        <f t="shared" si="3"/>
        <v>3000000</v>
      </c>
      <c r="N34" s="16">
        <v>1500000</v>
      </c>
      <c r="O34" s="16">
        <v>0</v>
      </c>
      <c r="P34" s="16">
        <f t="shared" si="4"/>
        <v>1500000</v>
      </c>
      <c r="Q34" s="16">
        <v>0</v>
      </c>
      <c r="R34" s="16">
        <f t="shared" si="5"/>
        <v>1500000</v>
      </c>
      <c r="S34" s="16">
        <v>0</v>
      </c>
      <c r="T34" s="16">
        <f t="shared" si="6"/>
        <v>1500000</v>
      </c>
      <c r="U34" s="17">
        <v>0</v>
      </c>
      <c r="V34" s="17">
        <f t="shared" si="7"/>
        <v>1500000</v>
      </c>
      <c r="W34" s="17">
        <f t="shared" si="8"/>
        <v>0</v>
      </c>
      <c r="X34" s="17">
        <f t="shared" si="9"/>
        <v>1500000</v>
      </c>
      <c r="Y34" s="16">
        <v>1000000</v>
      </c>
      <c r="Z34" s="17">
        <v>0</v>
      </c>
      <c r="AA34" s="17">
        <f t="shared" si="10"/>
        <v>1000000</v>
      </c>
      <c r="AB34" s="17">
        <v>0</v>
      </c>
      <c r="AC34" s="17">
        <f t="shared" si="11"/>
        <v>1000000</v>
      </c>
      <c r="AD34" s="17">
        <v>0</v>
      </c>
      <c r="AE34" s="17">
        <f t="shared" si="12"/>
        <v>1000000</v>
      </c>
      <c r="AF34" s="17">
        <v>0</v>
      </c>
      <c r="AG34" s="17">
        <f t="shared" si="13"/>
        <v>1000000</v>
      </c>
      <c r="AH34" s="17">
        <f t="shared" si="14"/>
        <v>0</v>
      </c>
      <c r="AI34" s="17">
        <f t="shared" si="15"/>
        <v>1000000</v>
      </c>
    </row>
    <row r="35" spans="1:35" s="28" customFormat="1">
      <c r="A35" s="39" t="s">
        <v>171</v>
      </c>
      <c r="B35" s="40" t="s">
        <v>172</v>
      </c>
      <c r="C35" s="12">
        <v>1830000</v>
      </c>
      <c r="D35" s="12">
        <v>0</v>
      </c>
      <c r="E35" s="12">
        <f t="shared" si="1"/>
        <v>1830000</v>
      </c>
      <c r="F35" s="12">
        <v>0</v>
      </c>
      <c r="G35" s="12">
        <f t="shared" si="1"/>
        <v>1830000</v>
      </c>
      <c r="H35" s="12">
        <v>0</v>
      </c>
      <c r="I35" s="12">
        <f t="shared" si="1"/>
        <v>1830000</v>
      </c>
      <c r="J35" s="12">
        <v>2170000</v>
      </c>
      <c r="K35" s="12">
        <f t="shared" si="2"/>
        <v>4000000</v>
      </c>
      <c r="L35" s="12">
        <v>0</v>
      </c>
      <c r="M35" s="12">
        <f t="shared" si="3"/>
        <v>4000000</v>
      </c>
      <c r="N35" s="13">
        <v>2500000</v>
      </c>
      <c r="O35" s="13">
        <v>0</v>
      </c>
      <c r="P35" s="13">
        <f t="shared" si="4"/>
        <v>2500000</v>
      </c>
      <c r="Q35" s="13">
        <v>0</v>
      </c>
      <c r="R35" s="13">
        <f t="shared" si="5"/>
        <v>2500000</v>
      </c>
      <c r="S35" s="13">
        <v>0</v>
      </c>
      <c r="T35" s="13">
        <f t="shared" si="6"/>
        <v>2500000</v>
      </c>
      <c r="U35" s="12">
        <v>0</v>
      </c>
      <c r="V35" s="12">
        <f t="shared" si="7"/>
        <v>2500000</v>
      </c>
      <c r="W35" s="12">
        <f t="shared" si="8"/>
        <v>0</v>
      </c>
      <c r="X35" s="12">
        <f t="shared" si="9"/>
        <v>2500000</v>
      </c>
      <c r="Y35" s="13">
        <v>2500000</v>
      </c>
      <c r="Z35" s="12">
        <v>0</v>
      </c>
      <c r="AA35" s="12">
        <f t="shared" si="10"/>
        <v>2500000</v>
      </c>
      <c r="AB35" s="12">
        <v>0</v>
      </c>
      <c r="AC35" s="12">
        <f t="shared" si="11"/>
        <v>2500000</v>
      </c>
      <c r="AD35" s="12">
        <v>0</v>
      </c>
      <c r="AE35" s="12">
        <f t="shared" si="12"/>
        <v>2500000</v>
      </c>
      <c r="AF35" s="12">
        <v>0</v>
      </c>
      <c r="AG35" s="12">
        <f t="shared" si="13"/>
        <v>2500000</v>
      </c>
      <c r="AH35" s="12">
        <f t="shared" si="14"/>
        <v>0</v>
      </c>
      <c r="AI35" s="12">
        <f t="shared" si="15"/>
        <v>2500000</v>
      </c>
    </row>
    <row r="36" spans="1:35" s="28" customFormat="1">
      <c r="A36" s="39" t="s">
        <v>173</v>
      </c>
      <c r="B36" s="40" t="s">
        <v>174</v>
      </c>
      <c r="C36" s="12">
        <v>1000000</v>
      </c>
      <c r="D36" s="12">
        <v>0</v>
      </c>
      <c r="E36" s="12">
        <f t="shared" si="1"/>
        <v>1000000</v>
      </c>
      <c r="F36" s="12">
        <v>0</v>
      </c>
      <c r="G36" s="12">
        <f t="shared" si="1"/>
        <v>1000000</v>
      </c>
      <c r="H36" s="12">
        <v>0</v>
      </c>
      <c r="I36" s="12">
        <f t="shared" si="1"/>
        <v>1000000</v>
      </c>
      <c r="J36" s="12">
        <v>250000</v>
      </c>
      <c r="K36" s="12">
        <f t="shared" si="2"/>
        <v>1250000</v>
      </c>
      <c r="L36" s="12">
        <v>0</v>
      </c>
      <c r="M36" s="12">
        <f t="shared" si="3"/>
        <v>1250000</v>
      </c>
      <c r="N36" s="13">
        <v>1000000</v>
      </c>
      <c r="O36" s="13">
        <v>0</v>
      </c>
      <c r="P36" s="13">
        <f t="shared" si="4"/>
        <v>1000000</v>
      </c>
      <c r="Q36" s="13">
        <v>0</v>
      </c>
      <c r="R36" s="13">
        <f t="shared" si="5"/>
        <v>1000000</v>
      </c>
      <c r="S36" s="13">
        <v>0</v>
      </c>
      <c r="T36" s="13">
        <f t="shared" si="6"/>
        <v>1000000</v>
      </c>
      <c r="U36" s="12">
        <v>0</v>
      </c>
      <c r="V36" s="12">
        <f t="shared" si="7"/>
        <v>1000000</v>
      </c>
      <c r="W36" s="12">
        <f t="shared" si="8"/>
        <v>0</v>
      </c>
      <c r="X36" s="12">
        <f t="shared" si="9"/>
        <v>1000000</v>
      </c>
      <c r="Y36" s="13">
        <v>1000000</v>
      </c>
      <c r="Z36" s="12">
        <v>0</v>
      </c>
      <c r="AA36" s="12">
        <f t="shared" si="10"/>
        <v>1000000</v>
      </c>
      <c r="AB36" s="12">
        <v>0</v>
      </c>
      <c r="AC36" s="12">
        <f t="shared" si="11"/>
        <v>1000000</v>
      </c>
      <c r="AD36" s="12">
        <v>0</v>
      </c>
      <c r="AE36" s="12">
        <f t="shared" si="12"/>
        <v>1000000</v>
      </c>
      <c r="AF36" s="12">
        <v>0</v>
      </c>
      <c r="AG36" s="12">
        <f t="shared" si="13"/>
        <v>1000000</v>
      </c>
      <c r="AH36" s="12">
        <f t="shared" si="14"/>
        <v>0</v>
      </c>
      <c r="AI36" s="12">
        <f t="shared" si="15"/>
        <v>1000000</v>
      </c>
    </row>
    <row r="37" spans="1:35" s="28" customFormat="1" ht="31.5">
      <c r="A37" s="18" t="s">
        <v>175</v>
      </c>
      <c r="B37" s="3" t="s">
        <v>176</v>
      </c>
      <c r="C37" s="17">
        <v>1000000</v>
      </c>
      <c r="D37" s="17">
        <v>0</v>
      </c>
      <c r="E37" s="17">
        <f t="shared" si="1"/>
        <v>1000000</v>
      </c>
      <c r="F37" s="17">
        <v>0</v>
      </c>
      <c r="G37" s="17">
        <f t="shared" si="1"/>
        <v>1000000</v>
      </c>
      <c r="H37" s="17">
        <v>0</v>
      </c>
      <c r="I37" s="17">
        <f t="shared" si="1"/>
        <v>1000000</v>
      </c>
      <c r="J37" s="17">
        <v>250000</v>
      </c>
      <c r="K37" s="17">
        <f t="shared" si="2"/>
        <v>1250000</v>
      </c>
      <c r="L37" s="17">
        <v>0</v>
      </c>
      <c r="M37" s="17">
        <f t="shared" si="3"/>
        <v>1250000</v>
      </c>
      <c r="N37" s="16">
        <v>1000000</v>
      </c>
      <c r="O37" s="16">
        <v>0</v>
      </c>
      <c r="P37" s="16">
        <f t="shared" si="4"/>
        <v>1000000</v>
      </c>
      <c r="Q37" s="16">
        <v>0</v>
      </c>
      <c r="R37" s="16">
        <f t="shared" si="5"/>
        <v>1000000</v>
      </c>
      <c r="S37" s="16">
        <v>0</v>
      </c>
      <c r="T37" s="16">
        <f t="shared" si="6"/>
        <v>1000000</v>
      </c>
      <c r="U37" s="17">
        <v>0</v>
      </c>
      <c r="V37" s="17">
        <f t="shared" si="7"/>
        <v>1000000</v>
      </c>
      <c r="W37" s="17">
        <f t="shared" si="8"/>
        <v>0</v>
      </c>
      <c r="X37" s="17">
        <f t="shared" si="9"/>
        <v>1000000</v>
      </c>
      <c r="Y37" s="16">
        <v>1000000</v>
      </c>
      <c r="Z37" s="17">
        <v>0</v>
      </c>
      <c r="AA37" s="17">
        <f t="shared" si="10"/>
        <v>1000000</v>
      </c>
      <c r="AB37" s="17">
        <v>0</v>
      </c>
      <c r="AC37" s="17">
        <f t="shared" si="11"/>
        <v>1000000</v>
      </c>
      <c r="AD37" s="17">
        <v>0</v>
      </c>
      <c r="AE37" s="17">
        <f t="shared" si="12"/>
        <v>1000000</v>
      </c>
      <c r="AF37" s="17">
        <v>0</v>
      </c>
      <c r="AG37" s="17">
        <f t="shared" si="13"/>
        <v>1000000</v>
      </c>
      <c r="AH37" s="17">
        <f t="shared" si="14"/>
        <v>0</v>
      </c>
      <c r="AI37" s="17">
        <f t="shared" si="15"/>
        <v>1000000</v>
      </c>
    </row>
    <row r="38" spans="1:35" s="14" customFormat="1">
      <c r="A38" s="33" t="s">
        <v>116</v>
      </c>
      <c r="B38" s="34" t="s">
        <v>201</v>
      </c>
      <c r="C38" s="12">
        <f>C39</f>
        <v>874361296.60000002</v>
      </c>
      <c r="D38" s="12">
        <f t="shared" ref="D38:AI38" si="16">D39</f>
        <v>359766905.95000005</v>
      </c>
      <c r="E38" s="12">
        <f t="shared" si="16"/>
        <v>1234128202.55</v>
      </c>
      <c r="F38" s="12">
        <f t="shared" si="16"/>
        <v>45883588.309999995</v>
      </c>
      <c r="G38" s="12">
        <f t="shared" si="16"/>
        <v>1280011790.8599999</v>
      </c>
      <c r="H38" s="12">
        <f t="shared" si="16"/>
        <v>-16289241.42</v>
      </c>
      <c r="I38" s="12">
        <f t="shared" si="16"/>
        <v>1263722549.4400001</v>
      </c>
      <c r="J38" s="12">
        <f t="shared" si="16"/>
        <v>22069788.5</v>
      </c>
      <c r="K38" s="12">
        <f t="shared" si="16"/>
        <v>1285792337.9400001</v>
      </c>
      <c r="L38" s="12">
        <f t="shared" si="16"/>
        <v>6736068.9299999997</v>
      </c>
      <c r="M38" s="12">
        <f t="shared" si="16"/>
        <v>1292528406.8699999</v>
      </c>
      <c r="N38" s="13">
        <f t="shared" si="16"/>
        <v>867473901.45000005</v>
      </c>
      <c r="O38" s="13">
        <f t="shared" si="16"/>
        <v>191457243.93000001</v>
      </c>
      <c r="P38" s="13">
        <f t="shared" ref="P38" si="17">N38+O38</f>
        <v>1058931145.3800001</v>
      </c>
      <c r="Q38" s="13">
        <f t="shared" si="16"/>
        <v>50591406.57</v>
      </c>
      <c r="R38" s="13">
        <f t="shared" ref="R38" si="18">P38+Q38</f>
        <v>1109522551.95</v>
      </c>
      <c r="S38" s="13">
        <f t="shared" si="16"/>
        <v>0</v>
      </c>
      <c r="T38" s="13">
        <f t="shared" ref="T38" si="19">R38+S38</f>
        <v>1109522551.95</v>
      </c>
      <c r="U38" s="12">
        <f t="shared" si="16"/>
        <v>0</v>
      </c>
      <c r="V38" s="12">
        <f t="shared" si="16"/>
        <v>1109522551.95</v>
      </c>
      <c r="W38" s="12">
        <f t="shared" si="16"/>
        <v>-2384544.08</v>
      </c>
      <c r="X38" s="12">
        <f t="shared" si="16"/>
        <v>1107138007.8699999</v>
      </c>
      <c r="Y38" s="13">
        <f t="shared" si="16"/>
        <v>355263232</v>
      </c>
      <c r="Z38" s="12">
        <f t="shared" si="16"/>
        <v>805497731.58999991</v>
      </c>
      <c r="AA38" s="12">
        <f t="shared" ref="AA38" si="20">Y38+Z38</f>
        <v>1160760963.5899999</v>
      </c>
      <c r="AB38" s="12">
        <f t="shared" si="16"/>
        <v>-89600529.269999996</v>
      </c>
      <c r="AC38" s="12">
        <f t="shared" ref="AC38" si="21">AA38+AB38</f>
        <v>1071160434.3199999</v>
      </c>
      <c r="AD38" s="12">
        <f t="shared" si="16"/>
        <v>0</v>
      </c>
      <c r="AE38" s="12">
        <f t="shared" ref="AE38" si="22">AC38+AD38</f>
        <v>1071160434.3199999</v>
      </c>
      <c r="AF38" s="12">
        <f t="shared" si="16"/>
        <v>-24009.599999999999</v>
      </c>
      <c r="AG38" s="12">
        <f t="shared" si="16"/>
        <v>1071136424.72</v>
      </c>
      <c r="AH38" s="12">
        <f t="shared" si="16"/>
        <v>-18822990</v>
      </c>
      <c r="AI38" s="12">
        <f t="shared" si="16"/>
        <v>1052313434.72</v>
      </c>
    </row>
    <row r="39" spans="1:35" s="14" customFormat="1" ht="47.25">
      <c r="A39" s="33" t="s">
        <v>47</v>
      </c>
      <c r="B39" s="35" t="s">
        <v>202</v>
      </c>
      <c r="C39" s="12">
        <f t="shared" ref="C39:AI39" si="23">C40+C43+C52+C63</f>
        <v>874361296.60000002</v>
      </c>
      <c r="D39" s="12">
        <f t="shared" si="23"/>
        <v>359766905.95000005</v>
      </c>
      <c r="E39" s="12">
        <f t="shared" si="23"/>
        <v>1234128202.55</v>
      </c>
      <c r="F39" s="12">
        <f t="shared" si="23"/>
        <v>45883588.309999995</v>
      </c>
      <c r="G39" s="12">
        <f t="shared" si="23"/>
        <v>1280011790.8599999</v>
      </c>
      <c r="H39" s="12">
        <f t="shared" si="23"/>
        <v>-16289241.42</v>
      </c>
      <c r="I39" s="12">
        <f t="shared" si="23"/>
        <v>1263722549.4400001</v>
      </c>
      <c r="J39" s="12">
        <f t="shared" si="23"/>
        <v>22069788.5</v>
      </c>
      <c r="K39" s="12">
        <f t="shared" si="23"/>
        <v>1285792337.9400001</v>
      </c>
      <c r="L39" s="12">
        <f t="shared" si="23"/>
        <v>6736068.9299999997</v>
      </c>
      <c r="M39" s="12">
        <f t="shared" si="23"/>
        <v>1292528406.8699999</v>
      </c>
      <c r="N39" s="13">
        <f t="shared" si="23"/>
        <v>867473901.45000005</v>
      </c>
      <c r="O39" s="13">
        <f t="shared" si="23"/>
        <v>191457243.93000001</v>
      </c>
      <c r="P39" s="13">
        <f t="shared" si="23"/>
        <v>1058931145.3799999</v>
      </c>
      <c r="Q39" s="13">
        <f t="shared" si="23"/>
        <v>50591406.57</v>
      </c>
      <c r="R39" s="13">
        <f t="shared" si="23"/>
        <v>1109522551.95</v>
      </c>
      <c r="S39" s="13">
        <f t="shared" si="23"/>
        <v>0</v>
      </c>
      <c r="T39" s="13">
        <f t="shared" si="23"/>
        <v>1109522551.95</v>
      </c>
      <c r="U39" s="12">
        <f t="shared" si="23"/>
        <v>0</v>
      </c>
      <c r="V39" s="12">
        <f t="shared" si="23"/>
        <v>1109522551.95</v>
      </c>
      <c r="W39" s="12">
        <f t="shared" si="23"/>
        <v>-2384544.08</v>
      </c>
      <c r="X39" s="12">
        <f t="shared" si="23"/>
        <v>1107138007.8699999</v>
      </c>
      <c r="Y39" s="13">
        <f t="shared" si="23"/>
        <v>355263232</v>
      </c>
      <c r="Z39" s="12">
        <f t="shared" si="23"/>
        <v>805497731.58999991</v>
      </c>
      <c r="AA39" s="12">
        <f t="shared" si="23"/>
        <v>1160760963.5899999</v>
      </c>
      <c r="AB39" s="12">
        <f t="shared" si="23"/>
        <v>-89600529.269999996</v>
      </c>
      <c r="AC39" s="12">
        <f t="shared" si="23"/>
        <v>1071160434.3199999</v>
      </c>
      <c r="AD39" s="12">
        <f t="shared" si="23"/>
        <v>0</v>
      </c>
      <c r="AE39" s="12">
        <f t="shared" si="23"/>
        <v>1071160434.3199999</v>
      </c>
      <c r="AF39" s="12">
        <f t="shared" si="23"/>
        <v>-24009.599999999999</v>
      </c>
      <c r="AG39" s="12">
        <f t="shared" si="23"/>
        <v>1071136424.72</v>
      </c>
      <c r="AH39" s="12">
        <f t="shared" si="23"/>
        <v>-18822990</v>
      </c>
      <c r="AI39" s="12">
        <f t="shared" si="23"/>
        <v>1052313434.72</v>
      </c>
    </row>
    <row r="40" spans="1:35" s="14" customFormat="1" ht="31.5">
      <c r="A40" s="33" t="s">
        <v>66</v>
      </c>
      <c r="B40" s="35" t="s">
        <v>65</v>
      </c>
      <c r="C40" s="12">
        <f>SUM(C41:C42)</f>
        <v>355263232</v>
      </c>
      <c r="D40" s="12">
        <f t="shared" ref="D40:AE40" si="24">SUM(D41:D42)</f>
        <v>48395048</v>
      </c>
      <c r="E40" s="12">
        <f t="shared" si="24"/>
        <v>403658280</v>
      </c>
      <c r="F40" s="12">
        <f t="shared" si="24"/>
        <v>1877960</v>
      </c>
      <c r="G40" s="12">
        <f t="shared" si="24"/>
        <v>405536240</v>
      </c>
      <c r="H40" s="12">
        <f t="shared" si="24"/>
        <v>7672430</v>
      </c>
      <c r="I40" s="12">
        <f t="shared" si="24"/>
        <v>413208670</v>
      </c>
      <c r="J40" s="12">
        <f t="shared" ref="J40" si="25">SUM(J41:J42)</f>
        <v>7300990</v>
      </c>
      <c r="K40" s="12">
        <f t="shared" ref="K40" si="26">SUM(K41:K42)</f>
        <v>420509660</v>
      </c>
      <c r="L40" s="12">
        <f t="shared" ref="L40" si="27">SUM(L41:L42)</f>
        <v>7002150</v>
      </c>
      <c r="M40" s="12">
        <f t="shared" ref="M40" si="28">SUM(M41:M42)</f>
        <v>427511810</v>
      </c>
      <c r="N40" s="12">
        <f t="shared" si="24"/>
        <v>355263232</v>
      </c>
      <c r="O40" s="12">
        <f t="shared" si="24"/>
        <v>20256769</v>
      </c>
      <c r="P40" s="12">
        <f t="shared" si="24"/>
        <v>375520001</v>
      </c>
      <c r="Q40" s="12">
        <f t="shared" si="24"/>
        <v>0</v>
      </c>
      <c r="R40" s="12">
        <f t="shared" si="24"/>
        <v>375520001</v>
      </c>
      <c r="S40" s="12">
        <f t="shared" si="24"/>
        <v>0</v>
      </c>
      <c r="T40" s="12">
        <f t="shared" si="24"/>
        <v>375520001</v>
      </c>
      <c r="U40" s="12">
        <f t="shared" ref="U40" si="29">SUM(U41:U42)</f>
        <v>0</v>
      </c>
      <c r="V40" s="12">
        <f t="shared" ref="V40" si="30">SUM(V41:V42)</f>
        <v>375520001</v>
      </c>
      <c r="W40" s="12">
        <f t="shared" ref="W40" si="31">SUM(W41:W42)</f>
        <v>0</v>
      </c>
      <c r="X40" s="12">
        <f t="shared" ref="X40" si="32">SUM(X41:X42)</f>
        <v>375520001</v>
      </c>
      <c r="Y40" s="12">
        <f t="shared" si="24"/>
        <v>355263232</v>
      </c>
      <c r="Z40" s="12">
        <f t="shared" si="24"/>
        <v>44117150</v>
      </c>
      <c r="AA40" s="12">
        <f t="shared" si="24"/>
        <v>399380382</v>
      </c>
      <c r="AB40" s="12">
        <f t="shared" si="24"/>
        <v>0</v>
      </c>
      <c r="AC40" s="12">
        <f t="shared" si="24"/>
        <v>399380382</v>
      </c>
      <c r="AD40" s="12">
        <f t="shared" si="24"/>
        <v>0</v>
      </c>
      <c r="AE40" s="12">
        <f t="shared" si="24"/>
        <v>399380382</v>
      </c>
      <c r="AF40" s="12">
        <f t="shared" ref="AF40" si="33">SUM(AF41:AF42)</f>
        <v>0</v>
      </c>
      <c r="AG40" s="12">
        <f t="shared" ref="AG40" si="34">SUM(AG41:AG42)</f>
        <v>399380382</v>
      </c>
      <c r="AH40" s="12">
        <f t="shared" ref="AH40" si="35">SUM(AH41:AH42)</f>
        <v>0</v>
      </c>
      <c r="AI40" s="12">
        <f t="shared" ref="AI40" si="36">SUM(AI41:AI42)</f>
        <v>399380382</v>
      </c>
    </row>
    <row r="41" spans="1:35" s="6" customFormat="1" ht="47.25">
      <c r="A41" s="36" t="s">
        <v>208</v>
      </c>
      <c r="B41" s="37" t="s">
        <v>209</v>
      </c>
      <c r="C41" s="17">
        <v>355263232</v>
      </c>
      <c r="D41" s="17">
        <v>48395048</v>
      </c>
      <c r="E41" s="17">
        <f>C41+D41</f>
        <v>403658280</v>
      </c>
      <c r="F41" s="17">
        <v>0</v>
      </c>
      <c r="G41" s="17">
        <f>E41+F41</f>
        <v>403658280</v>
      </c>
      <c r="H41" s="17">
        <v>0</v>
      </c>
      <c r="I41" s="17">
        <f>G41+H41</f>
        <v>403658280</v>
      </c>
      <c r="J41" s="17">
        <v>0</v>
      </c>
      <c r="K41" s="17">
        <f>I41+J41</f>
        <v>403658280</v>
      </c>
      <c r="L41" s="17">
        <v>0</v>
      </c>
      <c r="M41" s="17">
        <f>K41+L41</f>
        <v>403658280</v>
      </c>
      <c r="N41" s="16">
        <v>355263232</v>
      </c>
      <c r="O41" s="16">
        <v>20256769</v>
      </c>
      <c r="P41" s="16">
        <f>N41+O41</f>
        <v>375520001</v>
      </c>
      <c r="Q41" s="16">
        <v>0</v>
      </c>
      <c r="R41" s="16">
        <f>P41+Q41</f>
        <v>375520001</v>
      </c>
      <c r="S41" s="16">
        <v>0</v>
      </c>
      <c r="T41" s="16">
        <f>R41+S41</f>
        <v>375520001</v>
      </c>
      <c r="U41" s="17">
        <v>0</v>
      </c>
      <c r="V41" s="17">
        <f>T41+U41</f>
        <v>375520001</v>
      </c>
      <c r="W41" s="17">
        <v>0</v>
      </c>
      <c r="X41" s="17">
        <f>V41+W41</f>
        <v>375520001</v>
      </c>
      <c r="Y41" s="16">
        <v>355263232</v>
      </c>
      <c r="Z41" s="17">
        <v>44117150</v>
      </c>
      <c r="AA41" s="17">
        <f>Y41+Z41</f>
        <v>399380382</v>
      </c>
      <c r="AB41" s="17">
        <v>0</v>
      </c>
      <c r="AC41" s="17">
        <f>AA41+AB41</f>
        <v>399380382</v>
      </c>
      <c r="AD41" s="17">
        <v>0</v>
      </c>
      <c r="AE41" s="17">
        <f>AC41+AD41</f>
        <v>399380382</v>
      </c>
      <c r="AF41" s="17">
        <v>0</v>
      </c>
      <c r="AG41" s="17">
        <f>AE41+AF41</f>
        <v>399380382</v>
      </c>
      <c r="AH41" s="17">
        <v>0</v>
      </c>
      <c r="AI41" s="17">
        <f>AG41+AH41</f>
        <v>399380382</v>
      </c>
    </row>
    <row r="42" spans="1:35" s="6" customFormat="1" ht="47.25">
      <c r="A42" s="36" t="s">
        <v>179</v>
      </c>
      <c r="B42" s="37" t="s">
        <v>203</v>
      </c>
      <c r="C42" s="17">
        <v>0</v>
      </c>
      <c r="D42" s="17">
        <v>0</v>
      </c>
      <c r="E42" s="17">
        <f>C42+D42</f>
        <v>0</v>
      </c>
      <c r="F42" s="17">
        <v>1877960</v>
      </c>
      <c r="G42" s="17">
        <f>E42+F42</f>
        <v>1877960</v>
      </c>
      <c r="H42" s="17">
        <v>7672430</v>
      </c>
      <c r="I42" s="17">
        <f>G42+H42</f>
        <v>9550390</v>
      </c>
      <c r="J42" s="17">
        <v>7300990</v>
      </c>
      <c r="K42" s="17">
        <f>I42+J42</f>
        <v>16851380</v>
      </c>
      <c r="L42" s="17">
        <v>7002150</v>
      </c>
      <c r="M42" s="17">
        <f>K42+L42</f>
        <v>23853530</v>
      </c>
      <c r="N42" s="16">
        <v>0</v>
      </c>
      <c r="O42" s="16">
        <v>0</v>
      </c>
      <c r="P42" s="16">
        <f>N42+O42</f>
        <v>0</v>
      </c>
      <c r="Q42" s="16">
        <v>0</v>
      </c>
      <c r="R42" s="16">
        <f>P42+Q42</f>
        <v>0</v>
      </c>
      <c r="S42" s="16">
        <v>0</v>
      </c>
      <c r="T42" s="16">
        <f>R42+S42</f>
        <v>0</v>
      </c>
      <c r="U42" s="17">
        <v>0</v>
      </c>
      <c r="V42" s="17">
        <f>T42+U42</f>
        <v>0</v>
      </c>
      <c r="W42" s="17">
        <v>0</v>
      </c>
      <c r="X42" s="17">
        <f>V42+W42</f>
        <v>0</v>
      </c>
      <c r="Y42" s="16">
        <v>0</v>
      </c>
      <c r="Z42" s="17">
        <v>0</v>
      </c>
      <c r="AA42" s="17">
        <f>Y42+Z42</f>
        <v>0</v>
      </c>
      <c r="AB42" s="17">
        <v>0</v>
      </c>
      <c r="AC42" s="17">
        <f>AA42+AB42</f>
        <v>0</v>
      </c>
      <c r="AD42" s="17">
        <v>0</v>
      </c>
      <c r="AE42" s="17">
        <f>AC42+AD42</f>
        <v>0</v>
      </c>
      <c r="AF42" s="17">
        <v>0</v>
      </c>
      <c r="AG42" s="17">
        <f>AE42+AF42</f>
        <v>0</v>
      </c>
      <c r="AH42" s="17">
        <v>0</v>
      </c>
      <c r="AI42" s="17">
        <f>AG42+AH42</f>
        <v>0</v>
      </c>
    </row>
    <row r="43" spans="1:35" s="14" customFormat="1" ht="47.25">
      <c r="A43" s="33" t="s">
        <v>62</v>
      </c>
      <c r="B43" s="35" t="s">
        <v>204</v>
      </c>
      <c r="C43" s="12">
        <f t="shared" ref="C43:AE43" si="37">SUM(C44:C51)</f>
        <v>14529304</v>
      </c>
      <c r="D43" s="12">
        <f t="shared" si="37"/>
        <v>259407425.33000004</v>
      </c>
      <c r="E43" s="12">
        <f t="shared" si="37"/>
        <v>273936729.33000004</v>
      </c>
      <c r="F43" s="12">
        <f t="shared" si="37"/>
        <v>44005628.309999995</v>
      </c>
      <c r="G43" s="12">
        <f t="shared" si="37"/>
        <v>317942357.63999999</v>
      </c>
      <c r="H43" s="12">
        <f t="shared" si="37"/>
        <v>161213.57999999999</v>
      </c>
      <c r="I43" s="12">
        <f t="shared" si="37"/>
        <v>318103571.22000003</v>
      </c>
      <c r="J43" s="12">
        <f t="shared" ref="J43:K43" si="38">SUM(J44:J51)</f>
        <v>5402922.6699999999</v>
      </c>
      <c r="K43" s="12">
        <f t="shared" si="38"/>
        <v>323506493.88999999</v>
      </c>
      <c r="L43" s="12">
        <f t="shared" ref="L43:M43" si="39">SUM(L44:L51)</f>
        <v>-93315.869999999879</v>
      </c>
      <c r="M43" s="12">
        <f t="shared" si="39"/>
        <v>323413178.01999998</v>
      </c>
      <c r="N43" s="13">
        <f t="shared" si="37"/>
        <v>7332001.8499999996</v>
      </c>
      <c r="O43" s="13">
        <f t="shared" si="37"/>
        <v>118428152.55</v>
      </c>
      <c r="P43" s="13">
        <f t="shared" si="37"/>
        <v>125760154.39999999</v>
      </c>
      <c r="Q43" s="13">
        <f t="shared" si="37"/>
        <v>50591406.57</v>
      </c>
      <c r="R43" s="13">
        <f t="shared" si="37"/>
        <v>176351560.96999997</v>
      </c>
      <c r="S43" s="13">
        <f t="shared" si="37"/>
        <v>0</v>
      </c>
      <c r="T43" s="13">
        <f t="shared" si="37"/>
        <v>176351560.96999997</v>
      </c>
      <c r="U43" s="12">
        <f t="shared" si="37"/>
        <v>0</v>
      </c>
      <c r="V43" s="12">
        <f t="shared" si="37"/>
        <v>176351560.96999997</v>
      </c>
      <c r="W43" s="12">
        <f t="shared" si="37"/>
        <v>-2384544.08</v>
      </c>
      <c r="X43" s="12">
        <f t="shared" si="37"/>
        <v>173967016.88999999</v>
      </c>
      <c r="Y43" s="13">
        <f t="shared" si="37"/>
        <v>0</v>
      </c>
      <c r="Z43" s="12">
        <f t="shared" si="37"/>
        <v>196245097.31999999</v>
      </c>
      <c r="AA43" s="12">
        <f t="shared" si="37"/>
        <v>196245097.31999999</v>
      </c>
      <c r="AB43" s="12">
        <f t="shared" si="37"/>
        <v>-89600529.269999996</v>
      </c>
      <c r="AC43" s="12">
        <f t="shared" si="37"/>
        <v>106644568.05</v>
      </c>
      <c r="AD43" s="12">
        <f t="shared" si="37"/>
        <v>0</v>
      </c>
      <c r="AE43" s="12">
        <f t="shared" si="37"/>
        <v>106644568.05</v>
      </c>
      <c r="AF43" s="12">
        <f t="shared" ref="AF43:AI43" si="40">SUM(AF44:AF51)</f>
        <v>-24009.599999999999</v>
      </c>
      <c r="AG43" s="12">
        <f t="shared" si="40"/>
        <v>106620558.44999999</v>
      </c>
      <c r="AH43" s="12">
        <f t="shared" si="40"/>
        <v>-18822990</v>
      </c>
      <c r="AI43" s="12">
        <f t="shared" si="40"/>
        <v>87797568.450000003</v>
      </c>
    </row>
    <row r="44" spans="1:35" s="6" customFormat="1" ht="173.25">
      <c r="A44" s="36" t="s">
        <v>180</v>
      </c>
      <c r="B44" s="1" t="s">
        <v>48</v>
      </c>
      <c r="C44" s="17">
        <v>0</v>
      </c>
      <c r="D44" s="17">
        <v>149093330.75999999</v>
      </c>
      <c r="E44" s="17">
        <f>C44+D44</f>
        <v>149093330.75999999</v>
      </c>
      <c r="F44" s="17">
        <v>38494791.009999998</v>
      </c>
      <c r="G44" s="17">
        <f>E44+F44</f>
        <v>187588121.76999998</v>
      </c>
      <c r="H44" s="17">
        <v>0</v>
      </c>
      <c r="I44" s="17">
        <f>G44+H44</f>
        <v>187588121.76999998</v>
      </c>
      <c r="J44" s="17">
        <v>0</v>
      </c>
      <c r="K44" s="17">
        <f>I44+J44</f>
        <v>187588121.76999998</v>
      </c>
      <c r="L44" s="17">
        <v>0</v>
      </c>
      <c r="M44" s="17">
        <f>K44+L44</f>
        <v>187588121.76999998</v>
      </c>
      <c r="N44" s="16">
        <v>0</v>
      </c>
      <c r="O44" s="16">
        <v>21633451.170000002</v>
      </c>
      <c r="P44" s="16">
        <f>N44+O44</f>
        <v>21633451.170000002</v>
      </c>
      <c r="Q44" s="16">
        <v>50080596.840000004</v>
      </c>
      <c r="R44" s="16">
        <f>P44+Q44</f>
        <v>71714048.010000005</v>
      </c>
      <c r="S44" s="16">
        <v>0</v>
      </c>
      <c r="T44" s="16">
        <f>R44+S44</f>
        <v>71714048.010000005</v>
      </c>
      <c r="U44" s="17">
        <v>0</v>
      </c>
      <c r="V44" s="17">
        <f>T44+U44</f>
        <v>71714048.010000005</v>
      </c>
      <c r="W44" s="17">
        <v>0</v>
      </c>
      <c r="X44" s="17">
        <f>V44+W44</f>
        <v>71714048.010000005</v>
      </c>
      <c r="Y44" s="16">
        <v>0</v>
      </c>
      <c r="Z44" s="17">
        <v>88695853.459999993</v>
      </c>
      <c r="AA44" s="17">
        <f>Y44+Z44</f>
        <v>88695853.459999993</v>
      </c>
      <c r="AB44" s="17">
        <v>-88695853.459999993</v>
      </c>
      <c r="AC44" s="17">
        <f>AA44+AB44</f>
        <v>0</v>
      </c>
      <c r="AD44" s="17">
        <v>0</v>
      </c>
      <c r="AE44" s="17">
        <f>AC44+AD44</f>
        <v>0</v>
      </c>
      <c r="AF44" s="17">
        <v>0</v>
      </c>
      <c r="AG44" s="17">
        <f>AE44+AF44</f>
        <v>0</v>
      </c>
      <c r="AH44" s="17">
        <v>0</v>
      </c>
      <c r="AI44" s="17">
        <f>AG44+AH44</f>
        <v>0</v>
      </c>
    </row>
    <row r="45" spans="1:35" s="6" customFormat="1" ht="126">
      <c r="A45" s="36" t="s">
        <v>181</v>
      </c>
      <c r="B45" s="1" t="s">
        <v>49</v>
      </c>
      <c r="C45" s="17">
        <v>14529304</v>
      </c>
      <c r="D45" s="17">
        <v>11532384.24</v>
      </c>
      <c r="E45" s="17">
        <f t="shared" ref="E45:I65" si="41">C45+D45</f>
        <v>26061688.240000002</v>
      </c>
      <c r="F45" s="17">
        <v>393866.08</v>
      </c>
      <c r="G45" s="17">
        <f t="shared" si="41"/>
        <v>26455554.32</v>
      </c>
      <c r="H45" s="17">
        <v>0</v>
      </c>
      <c r="I45" s="17">
        <f t="shared" si="41"/>
        <v>26455554.32</v>
      </c>
      <c r="J45" s="17">
        <v>0</v>
      </c>
      <c r="K45" s="17">
        <f t="shared" ref="K45:K51" si="42">I45+J45</f>
        <v>26455554.32</v>
      </c>
      <c r="L45" s="17">
        <v>0</v>
      </c>
      <c r="M45" s="17">
        <f t="shared" ref="M45:M51" si="43">K45+L45</f>
        <v>26455554.32</v>
      </c>
      <c r="N45" s="16">
        <v>1427617.85</v>
      </c>
      <c r="O45" s="16">
        <v>-1206961.99</v>
      </c>
      <c r="P45" s="16">
        <f t="shared" ref="P45:P65" si="44">N45+O45</f>
        <v>220655.8600000001</v>
      </c>
      <c r="Q45" s="16">
        <v>510809.73</v>
      </c>
      <c r="R45" s="16">
        <f t="shared" ref="R45:R65" si="45">P45+Q45</f>
        <v>731465.59000000008</v>
      </c>
      <c r="S45" s="16">
        <v>0</v>
      </c>
      <c r="T45" s="16">
        <f t="shared" ref="T45:T65" si="46">R45+S45</f>
        <v>731465.59000000008</v>
      </c>
      <c r="U45" s="17">
        <v>0</v>
      </c>
      <c r="V45" s="17">
        <f t="shared" ref="V45:V51" si="47">T45+U45</f>
        <v>731465.59000000008</v>
      </c>
      <c r="W45" s="17">
        <v>0</v>
      </c>
      <c r="X45" s="17">
        <f t="shared" ref="X45:X51" si="48">V45+W45</f>
        <v>731465.59000000008</v>
      </c>
      <c r="Y45" s="16">
        <v>0</v>
      </c>
      <c r="Z45" s="17">
        <v>904675.81</v>
      </c>
      <c r="AA45" s="17">
        <f t="shared" ref="AA45:AA65" si="49">Y45+Z45</f>
        <v>904675.81</v>
      </c>
      <c r="AB45" s="17">
        <v>-904675.81</v>
      </c>
      <c r="AC45" s="17">
        <f t="shared" ref="AC45:AC65" si="50">AA45+AB45</f>
        <v>0</v>
      </c>
      <c r="AD45" s="17">
        <v>0</v>
      </c>
      <c r="AE45" s="17">
        <f t="shared" ref="AE45:AE65" si="51">AC45+AD45</f>
        <v>0</v>
      </c>
      <c r="AF45" s="17">
        <v>0</v>
      </c>
      <c r="AG45" s="17">
        <f t="shared" ref="AG45:AG51" si="52">AE45+AF45</f>
        <v>0</v>
      </c>
      <c r="AH45" s="17">
        <v>0</v>
      </c>
      <c r="AI45" s="17">
        <f t="shared" ref="AI45:AI51" si="53">AG45+AH45</f>
        <v>0</v>
      </c>
    </row>
    <row r="46" spans="1:35" s="6" customFormat="1" ht="47.25">
      <c r="A46" s="36" t="s">
        <v>229</v>
      </c>
      <c r="B46" s="1" t="s">
        <v>230</v>
      </c>
      <c r="C46" s="17">
        <v>0</v>
      </c>
      <c r="D46" s="17">
        <v>0</v>
      </c>
      <c r="E46" s="17">
        <f t="shared" si="41"/>
        <v>0</v>
      </c>
      <c r="F46" s="17">
        <v>0</v>
      </c>
      <c r="G46" s="17">
        <f t="shared" si="41"/>
        <v>0</v>
      </c>
      <c r="H46" s="17">
        <v>0</v>
      </c>
      <c r="I46" s="17">
        <f t="shared" si="41"/>
        <v>0</v>
      </c>
      <c r="J46" s="17">
        <v>0</v>
      </c>
      <c r="K46" s="17">
        <f t="shared" si="42"/>
        <v>0</v>
      </c>
      <c r="L46" s="17">
        <v>0</v>
      </c>
      <c r="M46" s="17">
        <f t="shared" si="43"/>
        <v>0</v>
      </c>
      <c r="N46" s="16">
        <v>0</v>
      </c>
      <c r="O46" s="16">
        <v>60987344.079999998</v>
      </c>
      <c r="P46" s="16">
        <f t="shared" si="44"/>
        <v>60987344.079999998</v>
      </c>
      <c r="Q46" s="16">
        <v>0</v>
      </c>
      <c r="R46" s="16">
        <f t="shared" si="45"/>
        <v>60987344.079999998</v>
      </c>
      <c r="S46" s="16">
        <v>0</v>
      </c>
      <c r="T46" s="16">
        <f t="shared" si="46"/>
        <v>60987344.079999998</v>
      </c>
      <c r="U46" s="17">
        <v>0</v>
      </c>
      <c r="V46" s="17">
        <f t="shared" si="47"/>
        <v>60987344.079999998</v>
      </c>
      <c r="W46" s="17">
        <v>-2384544.08</v>
      </c>
      <c r="X46" s="17">
        <f t="shared" si="48"/>
        <v>58602800</v>
      </c>
      <c r="Y46" s="16">
        <v>0</v>
      </c>
      <c r="Z46" s="17">
        <v>57891490</v>
      </c>
      <c r="AA46" s="17">
        <f t="shared" si="49"/>
        <v>57891490</v>
      </c>
      <c r="AB46" s="17">
        <v>0</v>
      </c>
      <c r="AC46" s="17">
        <f t="shared" si="50"/>
        <v>57891490</v>
      </c>
      <c r="AD46" s="17">
        <v>0</v>
      </c>
      <c r="AE46" s="17">
        <f t="shared" si="51"/>
        <v>57891490</v>
      </c>
      <c r="AF46" s="17">
        <v>0</v>
      </c>
      <c r="AG46" s="17">
        <f t="shared" si="52"/>
        <v>57891490</v>
      </c>
      <c r="AH46" s="17">
        <v>-18822990</v>
      </c>
      <c r="AI46" s="17">
        <f t="shared" si="53"/>
        <v>39068500</v>
      </c>
    </row>
    <row r="47" spans="1:35" s="6" customFormat="1" ht="59.25" customHeight="1">
      <c r="A47" s="36" t="s">
        <v>182</v>
      </c>
      <c r="B47" s="1" t="s">
        <v>231</v>
      </c>
      <c r="C47" s="17">
        <v>0</v>
      </c>
      <c r="D47" s="17">
        <v>0</v>
      </c>
      <c r="E47" s="17">
        <f t="shared" si="41"/>
        <v>0</v>
      </c>
      <c r="F47" s="17">
        <v>0</v>
      </c>
      <c r="G47" s="17">
        <f t="shared" si="41"/>
        <v>0</v>
      </c>
      <c r="H47" s="17">
        <v>0</v>
      </c>
      <c r="I47" s="17">
        <f t="shared" si="41"/>
        <v>0</v>
      </c>
      <c r="J47" s="17">
        <v>0</v>
      </c>
      <c r="K47" s="17">
        <f t="shared" si="42"/>
        <v>0</v>
      </c>
      <c r="L47" s="17">
        <v>0</v>
      </c>
      <c r="M47" s="17">
        <f t="shared" si="43"/>
        <v>0</v>
      </c>
      <c r="N47" s="16">
        <v>0</v>
      </c>
      <c r="O47" s="16">
        <v>35683.74</v>
      </c>
      <c r="P47" s="16">
        <f t="shared" si="44"/>
        <v>35683.74</v>
      </c>
      <c r="Q47" s="16">
        <v>0</v>
      </c>
      <c r="R47" s="16">
        <f t="shared" si="45"/>
        <v>35683.74</v>
      </c>
      <c r="S47" s="16">
        <v>0</v>
      </c>
      <c r="T47" s="16">
        <f t="shared" si="46"/>
        <v>35683.74</v>
      </c>
      <c r="U47" s="17">
        <v>0</v>
      </c>
      <c r="V47" s="17">
        <f t="shared" si="47"/>
        <v>35683.74</v>
      </c>
      <c r="W47" s="17">
        <v>0</v>
      </c>
      <c r="X47" s="17">
        <f t="shared" si="48"/>
        <v>35683.74</v>
      </c>
      <c r="Y47" s="16">
        <v>0</v>
      </c>
      <c r="Z47" s="17"/>
      <c r="AA47" s="17">
        <f t="shared" si="49"/>
        <v>0</v>
      </c>
      <c r="AB47" s="17">
        <v>0</v>
      </c>
      <c r="AC47" s="17">
        <f t="shared" si="50"/>
        <v>0</v>
      </c>
      <c r="AD47" s="17">
        <v>0</v>
      </c>
      <c r="AE47" s="17">
        <f t="shared" si="51"/>
        <v>0</v>
      </c>
      <c r="AF47" s="17">
        <v>0</v>
      </c>
      <c r="AG47" s="17">
        <f t="shared" si="52"/>
        <v>0</v>
      </c>
      <c r="AH47" s="17">
        <v>0</v>
      </c>
      <c r="AI47" s="17">
        <f t="shared" si="53"/>
        <v>0</v>
      </c>
    </row>
    <row r="48" spans="1:35" s="6" customFormat="1" ht="63">
      <c r="A48" s="36" t="s">
        <v>183</v>
      </c>
      <c r="B48" s="1" t="s">
        <v>51</v>
      </c>
      <c r="C48" s="17">
        <v>0</v>
      </c>
      <c r="D48" s="17">
        <v>1405132.5</v>
      </c>
      <c r="E48" s="17">
        <f t="shared" si="41"/>
        <v>1405132.5</v>
      </c>
      <c r="F48" s="17">
        <v>0</v>
      </c>
      <c r="G48" s="17">
        <f t="shared" si="41"/>
        <v>1405132.5</v>
      </c>
      <c r="H48" s="17">
        <v>0</v>
      </c>
      <c r="I48" s="17">
        <f t="shared" si="41"/>
        <v>1405132.5</v>
      </c>
      <c r="J48" s="17">
        <v>0</v>
      </c>
      <c r="K48" s="17">
        <f t="shared" si="42"/>
        <v>1405132.5</v>
      </c>
      <c r="L48" s="17">
        <v>0</v>
      </c>
      <c r="M48" s="17">
        <f t="shared" si="43"/>
        <v>1405132.5</v>
      </c>
      <c r="N48" s="16">
        <v>0</v>
      </c>
      <c r="O48" s="16">
        <v>1563955.03</v>
      </c>
      <c r="P48" s="16">
        <f t="shared" si="44"/>
        <v>1563955.03</v>
      </c>
      <c r="Q48" s="16">
        <v>0</v>
      </c>
      <c r="R48" s="16">
        <f t="shared" si="45"/>
        <v>1563955.03</v>
      </c>
      <c r="S48" s="16">
        <v>0</v>
      </c>
      <c r="T48" s="16">
        <f t="shared" si="46"/>
        <v>1563955.03</v>
      </c>
      <c r="U48" s="17">
        <v>0</v>
      </c>
      <c r="V48" s="17">
        <f t="shared" si="47"/>
        <v>1563955.03</v>
      </c>
      <c r="W48" s="17">
        <v>0</v>
      </c>
      <c r="X48" s="17">
        <f t="shared" si="48"/>
        <v>1563955.03</v>
      </c>
      <c r="Y48" s="16">
        <v>0</v>
      </c>
      <c r="Z48" s="17">
        <v>2125263.5299999998</v>
      </c>
      <c r="AA48" s="17">
        <f t="shared" si="49"/>
        <v>2125263.5299999998</v>
      </c>
      <c r="AB48" s="17">
        <v>0</v>
      </c>
      <c r="AC48" s="17">
        <f t="shared" si="50"/>
        <v>2125263.5299999998</v>
      </c>
      <c r="AD48" s="17">
        <v>0</v>
      </c>
      <c r="AE48" s="17">
        <f t="shared" si="51"/>
        <v>2125263.5299999998</v>
      </c>
      <c r="AF48" s="17">
        <v>0</v>
      </c>
      <c r="AG48" s="17">
        <f t="shared" si="52"/>
        <v>2125263.5299999998</v>
      </c>
      <c r="AH48" s="17">
        <v>0</v>
      </c>
      <c r="AI48" s="17">
        <f t="shared" si="53"/>
        <v>2125263.5299999998</v>
      </c>
    </row>
    <row r="49" spans="1:35" s="6" customFormat="1" ht="31.5">
      <c r="A49" s="36" t="s">
        <v>228</v>
      </c>
      <c r="B49" s="1" t="s">
        <v>50</v>
      </c>
      <c r="C49" s="17">
        <v>0</v>
      </c>
      <c r="D49" s="17">
        <v>0</v>
      </c>
      <c r="E49" s="17">
        <f>C49+D49</f>
        <v>0</v>
      </c>
      <c r="F49" s="17">
        <v>0</v>
      </c>
      <c r="G49" s="17">
        <f>E49+F49</f>
        <v>0</v>
      </c>
      <c r="H49" s="17">
        <v>0</v>
      </c>
      <c r="I49" s="17">
        <f>G49+H49</f>
        <v>0</v>
      </c>
      <c r="J49" s="17">
        <v>0</v>
      </c>
      <c r="K49" s="17">
        <f>I49+J49</f>
        <v>0</v>
      </c>
      <c r="L49" s="17">
        <v>534900.78</v>
      </c>
      <c r="M49" s="17">
        <f>K49+L49</f>
        <v>534900.78</v>
      </c>
      <c r="N49" s="16">
        <v>0</v>
      </c>
      <c r="O49" s="16">
        <v>0</v>
      </c>
      <c r="P49" s="16">
        <f>N49+O49</f>
        <v>0</v>
      </c>
      <c r="Q49" s="16">
        <v>0</v>
      </c>
      <c r="R49" s="16">
        <f>P49+Q49</f>
        <v>0</v>
      </c>
      <c r="S49" s="16">
        <v>0</v>
      </c>
      <c r="T49" s="16">
        <f>R49+S49</f>
        <v>0</v>
      </c>
      <c r="U49" s="17">
        <v>0</v>
      </c>
      <c r="V49" s="17">
        <f>T49+U49</f>
        <v>0</v>
      </c>
      <c r="W49" s="17">
        <v>0</v>
      </c>
      <c r="X49" s="17">
        <f>V49+W49</f>
        <v>0</v>
      </c>
      <c r="Y49" s="16">
        <v>0</v>
      </c>
      <c r="Z49" s="17">
        <v>5308750</v>
      </c>
      <c r="AA49" s="17">
        <f>Y49+Z49</f>
        <v>5308750</v>
      </c>
      <c r="AB49" s="17">
        <v>0</v>
      </c>
      <c r="AC49" s="17">
        <f>AA49+AB49</f>
        <v>5308750</v>
      </c>
      <c r="AD49" s="17">
        <v>0</v>
      </c>
      <c r="AE49" s="17">
        <f>AC49+AD49</f>
        <v>5308750</v>
      </c>
      <c r="AF49" s="17">
        <v>0</v>
      </c>
      <c r="AG49" s="17">
        <f>AE49+AF49</f>
        <v>5308750</v>
      </c>
      <c r="AH49" s="17">
        <v>0</v>
      </c>
      <c r="AI49" s="17">
        <f>AG49+AH49</f>
        <v>5308750</v>
      </c>
    </row>
    <row r="50" spans="1:35" s="6" customFormat="1" ht="78.75">
      <c r="A50" s="36" t="s">
        <v>184</v>
      </c>
      <c r="B50" s="1" t="s">
        <v>52</v>
      </c>
      <c r="C50" s="17">
        <v>0</v>
      </c>
      <c r="D50" s="17">
        <v>14120942.74</v>
      </c>
      <c r="E50" s="17">
        <f t="shared" si="41"/>
        <v>14120942.74</v>
      </c>
      <c r="F50" s="17">
        <v>0</v>
      </c>
      <c r="G50" s="17">
        <f t="shared" si="41"/>
        <v>14120942.74</v>
      </c>
      <c r="H50" s="17">
        <v>0</v>
      </c>
      <c r="I50" s="17">
        <f t="shared" si="41"/>
        <v>14120942.74</v>
      </c>
      <c r="J50" s="17">
        <v>0</v>
      </c>
      <c r="K50" s="17">
        <f t="shared" si="42"/>
        <v>14120942.74</v>
      </c>
      <c r="L50" s="17">
        <v>0</v>
      </c>
      <c r="M50" s="17">
        <f t="shared" si="43"/>
        <v>14120942.74</v>
      </c>
      <c r="N50" s="16"/>
      <c r="O50" s="16">
        <v>13919050.380000001</v>
      </c>
      <c r="P50" s="16">
        <f t="shared" si="44"/>
        <v>13919050.380000001</v>
      </c>
      <c r="Q50" s="16">
        <v>0</v>
      </c>
      <c r="R50" s="16">
        <f t="shared" si="45"/>
        <v>13919050.380000001</v>
      </c>
      <c r="S50" s="16">
        <v>0</v>
      </c>
      <c r="T50" s="16">
        <f t="shared" si="46"/>
        <v>13919050.380000001</v>
      </c>
      <c r="U50" s="17">
        <v>0</v>
      </c>
      <c r="V50" s="17">
        <f t="shared" si="47"/>
        <v>13919050.380000001</v>
      </c>
      <c r="W50" s="17">
        <v>0</v>
      </c>
      <c r="X50" s="17">
        <f t="shared" si="48"/>
        <v>13919050.380000001</v>
      </c>
      <c r="Y50" s="16">
        <v>0</v>
      </c>
      <c r="Z50" s="17">
        <v>13919050.380000001</v>
      </c>
      <c r="AA50" s="17">
        <f t="shared" si="49"/>
        <v>13919050.380000001</v>
      </c>
      <c r="AB50" s="17">
        <v>0</v>
      </c>
      <c r="AC50" s="17">
        <f t="shared" si="50"/>
        <v>13919050.380000001</v>
      </c>
      <c r="AD50" s="17">
        <v>0</v>
      </c>
      <c r="AE50" s="17">
        <f t="shared" si="51"/>
        <v>13919050.380000001</v>
      </c>
      <c r="AF50" s="17">
        <v>0</v>
      </c>
      <c r="AG50" s="17">
        <f t="shared" si="52"/>
        <v>13919050.380000001</v>
      </c>
      <c r="AH50" s="17">
        <v>0</v>
      </c>
      <c r="AI50" s="17">
        <f t="shared" si="53"/>
        <v>13919050.380000001</v>
      </c>
    </row>
    <row r="51" spans="1:35" s="6" customFormat="1">
      <c r="A51" s="36" t="s">
        <v>185</v>
      </c>
      <c r="B51" s="1" t="s">
        <v>53</v>
      </c>
      <c r="C51" s="17">
        <v>0</v>
      </c>
      <c r="D51" s="17">
        <f>226442.89+50000000+13469706.17+9910663.68+9488646.7+160175.65</f>
        <v>83255635.090000018</v>
      </c>
      <c r="E51" s="17">
        <f t="shared" si="41"/>
        <v>83255635.090000018</v>
      </c>
      <c r="F51" s="17">
        <f>-1168273.86-1914754.92+8200000</f>
        <v>5116971.22</v>
      </c>
      <c r="G51" s="17">
        <f t="shared" si="41"/>
        <v>88372606.310000017</v>
      </c>
      <c r="H51" s="17">
        <v>161213.57999999999</v>
      </c>
      <c r="I51" s="17">
        <f t="shared" si="41"/>
        <v>88533819.890000015</v>
      </c>
      <c r="J51" s="17">
        <v>5402922.6699999999</v>
      </c>
      <c r="K51" s="17">
        <f t="shared" si="42"/>
        <v>93936742.560000017</v>
      </c>
      <c r="L51" s="17">
        <f>-221348.18-406868.47</f>
        <v>-628216.64999999991</v>
      </c>
      <c r="M51" s="17">
        <f t="shared" si="43"/>
        <v>93308525.910000011</v>
      </c>
      <c r="N51" s="16">
        <v>5904384</v>
      </c>
      <c r="O51" s="16">
        <f>168005-5904384+27018549.14+213460</f>
        <v>21495630.140000001</v>
      </c>
      <c r="P51" s="16">
        <f t="shared" si="44"/>
        <v>27400014.140000001</v>
      </c>
      <c r="Q51" s="16">
        <v>0</v>
      </c>
      <c r="R51" s="16">
        <f t="shared" si="45"/>
        <v>27400014.140000001</v>
      </c>
      <c r="S51" s="16">
        <v>0</v>
      </c>
      <c r="T51" s="16">
        <f t="shared" si="46"/>
        <v>27400014.140000001</v>
      </c>
      <c r="U51" s="17">
        <v>0</v>
      </c>
      <c r="V51" s="17">
        <f t="shared" si="47"/>
        <v>27400014.140000001</v>
      </c>
      <c r="W51" s="17">
        <v>0</v>
      </c>
      <c r="X51" s="17">
        <f t="shared" si="48"/>
        <v>27400014.140000001</v>
      </c>
      <c r="Y51" s="16">
        <v>0</v>
      </c>
      <c r="Z51" s="17">
        <f>168005+27018549.14+213460</f>
        <v>27400014.140000001</v>
      </c>
      <c r="AA51" s="17">
        <f t="shared" si="49"/>
        <v>27400014.140000001</v>
      </c>
      <c r="AB51" s="17">
        <v>0</v>
      </c>
      <c r="AC51" s="17">
        <f t="shared" si="50"/>
        <v>27400014.140000001</v>
      </c>
      <c r="AD51" s="17">
        <v>0</v>
      </c>
      <c r="AE51" s="17">
        <f t="shared" si="51"/>
        <v>27400014.140000001</v>
      </c>
      <c r="AF51" s="17">
        <v>-24009.599999999999</v>
      </c>
      <c r="AG51" s="17">
        <f t="shared" si="52"/>
        <v>27376004.539999999</v>
      </c>
      <c r="AH51" s="17">
        <v>0</v>
      </c>
      <c r="AI51" s="17">
        <f t="shared" si="53"/>
        <v>27376004.539999999</v>
      </c>
    </row>
    <row r="52" spans="1:35" s="14" customFormat="1" ht="31.5">
      <c r="A52" s="33" t="s">
        <v>63</v>
      </c>
      <c r="B52" s="2" t="s">
        <v>54</v>
      </c>
      <c r="C52" s="12">
        <f>SUM(C53:C62)</f>
        <v>489087560.60000002</v>
      </c>
      <c r="D52" s="12">
        <f t="shared" ref="D52:AI52" si="54">SUM(D53:D62)</f>
        <v>25990432.61999999</v>
      </c>
      <c r="E52" s="12">
        <f t="shared" si="54"/>
        <v>515077993.21999997</v>
      </c>
      <c r="F52" s="12">
        <f t="shared" si="54"/>
        <v>0</v>
      </c>
      <c r="G52" s="12">
        <f t="shared" si="54"/>
        <v>515077993.21999997</v>
      </c>
      <c r="H52" s="12">
        <f t="shared" si="54"/>
        <v>-24122885</v>
      </c>
      <c r="I52" s="12">
        <f t="shared" si="54"/>
        <v>490955108.21999997</v>
      </c>
      <c r="J52" s="12">
        <f t="shared" si="54"/>
        <v>9365875.8300000001</v>
      </c>
      <c r="K52" s="12">
        <f t="shared" si="54"/>
        <v>500320984.04999995</v>
      </c>
      <c r="L52" s="12">
        <f t="shared" si="54"/>
        <v>-172765.19999999995</v>
      </c>
      <c r="M52" s="12">
        <f t="shared" si="54"/>
        <v>500148218.84999996</v>
      </c>
      <c r="N52" s="12">
        <f t="shared" si="54"/>
        <v>490850367.60000002</v>
      </c>
      <c r="O52" s="12">
        <f t="shared" si="54"/>
        <v>26798322.379999995</v>
      </c>
      <c r="P52" s="12">
        <f t="shared" si="54"/>
        <v>517648689.97999996</v>
      </c>
      <c r="Q52" s="12">
        <f t="shared" si="54"/>
        <v>0</v>
      </c>
      <c r="R52" s="12">
        <f t="shared" si="54"/>
        <v>517648689.97999996</v>
      </c>
      <c r="S52" s="12">
        <f t="shared" si="54"/>
        <v>0</v>
      </c>
      <c r="T52" s="12">
        <f t="shared" si="54"/>
        <v>517648689.97999996</v>
      </c>
      <c r="U52" s="12">
        <f t="shared" si="54"/>
        <v>0</v>
      </c>
      <c r="V52" s="12">
        <f t="shared" si="54"/>
        <v>517648689.97999996</v>
      </c>
      <c r="W52" s="12">
        <f t="shared" si="54"/>
        <v>0</v>
      </c>
      <c r="X52" s="12">
        <f t="shared" si="54"/>
        <v>517648689.97999996</v>
      </c>
      <c r="Y52" s="12">
        <f t="shared" si="54"/>
        <v>0</v>
      </c>
      <c r="Z52" s="12">
        <f t="shared" si="54"/>
        <v>539161484.26999998</v>
      </c>
      <c r="AA52" s="12">
        <f t="shared" si="54"/>
        <v>539161484.26999998</v>
      </c>
      <c r="AB52" s="12">
        <f t="shared" si="54"/>
        <v>0</v>
      </c>
      <c r="AC52" s="12">
        <f t="shared" si="54"/>
        <v>539161484.26999998</v>
      </c>
      <c r="AD52" s="12">
        <f t="shared" si="54"/>
        <v>0</v>
      </c>
      <c r="AE52" s="12">
        <f t="shared" si="54"/>
        <v>539161484.26999998</v>
      </c>
      <c r="AF52" s="12">
        <f t="shared" si="54"/>
        <v>0</v>
      </c>
      <c r="AG52" s="12">
        <f t="shared" si="54"/>
        <v>539161484.26999998</v>
      </c>
      <c r="AH52" s="12">
        <f t="shared" si="54"/>
        <v>0</v>
      </c>
      <c r="AI52" s="12">
        <f t="shared" si="54"/>
        <v>539161484.26999998</v>
      </c>
    </row>
    <row r="53" spans="1:35" s="6" customFormat="1" ht="47.25">
      <c r="A53" s="36" t="s">
        <v>186</v>
      </c>
      <c r="B53" s="3" t="s">
        <v>58</v>
      </c>
      <c r="C53" s="17">
        <f>840989+5819.6+748979+3223+25964889+207121051+151649821+6037058+3800000+29724275+2706133+42160337+0</f>
        <v>470762574.60000002</v>
      </c>
      <c r="D53" s="17">
        <f>-20828202.92+92639-7003940.91+29107-0.01-90108.98+164.08-15732589+9297634-12455484-3106690.5-60000</f>
        <v>-49857472.24000001</v>
      </c>
      <c r="E53" s="17">
        <f t="shared" ref="E53:E59" si="55">C53+D53</f>
        <v>420905102.36000001</v>
      </c>
      <c r="F53" s="17">
        <v>0</v>
      </c>
      <c r="G53" s="17">
        <f t="shared" ref="G53:G59" si="56">E53+F53</f>
        <v>420905102.36000001</v>
      </c>
      <c r="H53" s="17">
        <v>-960000</v>
      </c>
      <c r="I53" s="17">
        <f t="shared" ref="I53:I59" si="57">G53+H53</f>
        <v>419945102.36000001</v>
      </c>
      <c r="J53" s="17">
        <f>453030+3798171+7850+1287157.75+24983+3744849.08+31303</f>
        <v>9347343.8300000001</v>
      </c>
      <c r="K53" s="17">
        <f t="shared" ref="K53:K59" si="58">I53+J53</f>
        <v>429292446.19</v>
      </c>
      <c r="L53" s="17">
        <f>-429220-2380000+1984686.8-31303</f>
        <v>-855836.2</v>
      </c>
      <c r="M53" s="17">
        <f t="shared" ref="M53:M59" si="59">K53+L53</f>
        <v>428436609.99000001</v>
      </c>
      <c r="N53" s="16">
        <f>840989+5819.6+748979+3223+25964889+207121051+151649821+6037058+3800000+29724275+2706133+43445359+0</f>
        <v>472047596.60000002</v>
      </c>
      <c r="O53" s="16">
        <f>37158+58.23-90108.98+164.08-15732589+21849498-6881009-6037058-60000-27609083+118263-7560861.74</f>
        <v>-41965568.410000004</v>
      </c>
      <c r="P53" s="16">
        <f>N53+O53</f>
        <v>430082028.19</v>
      </c>
      <c r="Q53" s="16">
        <v>0</v>
      </c>
      <c r="R53" s="16">
        <f>P53+Q53</f>
        <v>430082028.19</v>
      </c>
      <c r="S53" s="16">
        <v>0</v>
      </c>
      <c r="T53" s="16">
        <f t="shared" ref="T53:T59" si="60">R53+S53</f>
        <v>430082028.19</v>
      </c>
      <c r="U53" s="17">
        <v>0</v>
      </c>
      <c r="V53" s="17">
        <f t="shared" ref="V53:V59" si="61">T53+U53</f>
        <v>430082028.19</v>
      </c>
      <c r="W53" s="17">
        <v>0</v>
      </c>
      <c r="X53" s="17">
        <f t="shared" ref="X53:X59" si="62">V53+W53</f>
        <v>430082028.19</v>
      </c>
      <c r="Y53" s="16">
        <v>0</v>
      </c>
      <c r="Z53" s="17">
        <f>910673+6112.89+658870.02+3387.08+10232300+242295107+153336320+3740000+2115192+2927916+36641719.08</f>
        <v>452867597.06999999</v>
      </c>
      <c r="AA53" s="17">
        <f>Y53+Z53</f>
        <v>452867597.06999999</v>
      </c>
      <c r="AB53" s="17">
        <v>0</v>
      </c>
      <c r="AC53" s="17">
        <f t="shared" ref="AC53:AC59" si="63">AA53+AB53</f>
        <v>452867597.06999999</v>
      </c>
      <c r="AD53" s="17">
        <v>0</v>
      </c>
      <c r="AE53" s="17">
        <f t="shared" ref="AE53:AE59" si="64">AC53+AD53</f>
        <v>452867597.06999999</v>
      </c>
      <c r="AF53" s="17">
        <v>0</v>
      </c>
      <c r="AG53" s="17">
        <f t="shared" ref="AG53:AG59" si="65">AE53+AF53</f>
        <v>452867597.06999999</v>
      </c>
      <c r="AH53" s="17">
        <v>0</v>
      </c>
      <c r="AI53" s="17">
        <f t="shared" ref="AI53:AI59" si="66">AG53+AH53</f>
        <v>452867597.06999999</v>
      </c>
    </row>
    <row r="54" spans="1:35" s="6" customFormat="1" ht="94.5">
      <c r="A54" s="36" t="s">
        <v>187</v>
      </c>
      <c r="B54" s="1" t="s">
        <v>67</v>
      </c>
      <c r="C54" s="17">
        <v>12580846</v>
      </c>
      <c r="D54" s="17">
        <v>-2788833</v>
      </c>
      <c r="E54" s="17">
        <f t="shared" si="55"/>
        <v>9792013</v>
      </c>
      <c r="F54" s="17">
        <v>0</v>
      </c>
      <c r="G54" s="17">
        <f t="shared" si="56"/>
        <v>9792013</v>
      </c>
      <c r="H54" s="17">
        <v>0</v>
      </c>
      <c r="I54" s="17">
        <f t="shared" si="57"/>
        <v>9792013</v>
      </c>
      <c r="J54" s="17">
        <v>0</v>
      </c>
      <c r="K54" s="17">
        <f t="shared" si="58"/>
        <v>9792013</v>
      </c>
      <c r="L54" s="17">
        <v>683071</v>
      </c>
      <c r="M54" s="17">
        <f t="shared" si="59"/>
        <v>10475084</v>
      </c>
      <c r="N54" s="16">
        <v>12580846</v>
      </c>
      <c r="O54" s="16">
        <v>-9075429</v>
      </c>
      <c r="P54" s="16">
        <f>N54+O54</f>
        <v>3505417</v>
      </c>
      <c r="Q54" s="16">
        <v>0</v>
      </c>
      <c r="R54" s="16">
        <f>P54+Q54</f>
        <v>3505417</v>
      </c>
      <c r="S54" s="16">
        <v>0</v>
      </c>
      <c r="T54" s="16">
        <f t="shared" si="60"/>
        <v>3505417</v>
      </c>
      <c r="U54" s="17">
        <v>0</v>
      </c>
      <c r="V54" s="17">
        <f t="shared" si="61"/>
        <v>3505417</v>
      </c>
      <c r="W54" s="17">
        <v>0</v>
      </c>
      <c r="X54" s="17">
        <f t="shared" si="62"/>
        <v>3505417</v>
      </c>
      <c r="Y54" s="16">
        <v>0</v>
      </c>
      <c r="Z54" s="17">
        <v>2518627</v>
      </c>
      <c r="AA54" s="17">
        <f t="shared" ref="AA54:AA56" si="67">Y54+Z54</f>
        <v>2518627</v>
      </c>
      <c r="AB54" s="17">
        <v>0</v>
      </c>
      <c r="AC54" s="17">
        <f t="shared" si="63"/>
        <v>2518627</v>
      </c>
      <c r="AD54" s="17">
        <v>0</v>
      </c>
      <c r="AE54" s="17">
        <f t="shared" si="64"/>
        <v>2518627</v>
      </c>
      <c r="AF54" s="17">
        <v>0</v>
      </c>
      <c r="AG54" s="17">
        <f t="shared" si="65"/>
        <v>2518627</v>
      </c>
      <c r="AH54" s="17">
        <v>0</v>
      </c>
      <c r="AI54" s="17">
        <f t="shared" si="66"/>
        <v>2518627</v>
      </c>
    </row>
    <row r="55" spans="1:35" s="6" customFormat="1" ht="78.75">
      <c r="A55" s="18" t="s">
        <v>213</v>
      </c>
      <c r="B55" s="1" t="s">
        <v>214</v>
      </c>
      <c r="C55" s="17"/>
      <c r="D55" s="17">
        <v>52879800</v>
      </c>
      <c r="E55" s="17">
        <f t="shared" si="55"/>
        <v>52879800</v>
      </c>
      <c r="F55" s="17">
        <v>0</v>
      </c>
      <c r="G55" s="17">
        <f t="shared" si="56"/>
        <v>52879800</v>
      </c>
      <c r="H55" s="17">
        <v>-24000000</v>
      </c>
      <c r="I55" s="17">
        <f t="shared" si="57"/>
        <v>28879800</v>
      </c>
      <c r="J55" s="17">
        <v>0</v>
      </c>
      <c r="K55" s="17">
        <f t="shared" si="58"/>
        <v>28879800</v>
      </c>
      <c r="L55" s="17">
        <v>0</v>
      </c>
      <c r="M55" s="17">
        <f t="shared" si="59"/>
        <v>28879800</v>
      </c>
      <c r="N55" s="16">
        <v>0</v>
      </c>
      <c r="O55" s="16">
        <v>52879800</v>
      </c>
      <c r="P55" s="16">
        <f t="shared" ref="P55:P59" si="68">N55+O55</f>
        <v>52879800</v>
      </c>
      <c r="Q55" s="16">
        <v>0</v>
      </c>
      <c r="R55" s="16">
        <f t="shared" ref="R55:R62" si="69">P55+Q55</f>
        <v>52879800</v>
      </c>
      <c r="S55" s="16">
        <v>0</v>
      </c>
      <c r="T55" s="16">
        <f t="shared" si="60"/>
        <v>52879800</v>
      </c>
      <c r="U55" s="17">
        <v>0</v>
      </c>
      <c r="V55" s="17">
        <f t="shared" si="61"/>
        <v>52879800</v>
      </c>
      <c r="W55" s="17">
        <v>0</v>
      </c>
      <c r="X55" s="17">
        <f t="shared" si="62"/>
        <v>52879800</v>
      </c>
      <c r="Y55" s="16">
        <v>0</v>
      </c>
      <c r="Z55" s="17">
        <v>52879800</v>
      </c>
      <c r="AA55" s="17">
        <f t="shared" si="67"/>
        <v>52879800</v>
      </c>
      <c r="AB55" s="17">
        <v>0</v>
      </c>
      <c r="AC55" s="17">
        <f t="shared" si="63"/>
        <v>52879800</v>
      </c>
      <c r="AD55" s="17">
        <v>0</v>
      </c>
      <c r="AE55" s="17">
        <f t="shared" si="64"/>
        <v>52879800</v>
      </c>
      <c r="AF55" s="17">
        <v>0</v>
      </c>
      <c r="AG55" s="17">
        <f t="shared" si="65"/>
        <v>52879800</v>
      </c>
      <c r="AH55" s="17">
        <v>0</v>
      </c>
      <c r="AI55" s="17">
        <f t="shared" si="66"/>
        <v>52879800</v>
      </c>
    </row>
    <row r="56" spans="1:35" s="6" customFormat="1" ht="78.75">
      <c r="A56" s="36" t="s">
        <v>188</v>
      </c>
      <c r="B56" s="1" t="s">
        <v>68</v>
      </c>
      <c r="C56" s="17">
        <v>45734</v>
      </c>
      <c r="D56" s="17">
        <v>20480.400000000001</v>
      </c>
      <c r="E56" s="17">
        <f t="shared" si="55"/>
        <v>66214.399999999994</v>
      </c>
      <c r="F56" s="17">
        <v>0</v>
      </c>
      <c r="G56" s="17">
        <f t="shared" si="56"/>
        <v>66214.399999999994</v>
      </c>
      <c r="H56" s="17">
        <v>0</v>
      </c>
      <c r="I56" s="17">
        <f t="shared" si="57"/>
        <v>66214.399999999994</v>
      </c>
      <c r="J56" s="17">
        <v>0</v>
      </c>
      <c r="K56" s="17">
        <f t="shared" si="58"/>
        <v>66214.399999999994</v>
      </c>
      <c r="L56" s="17">
        <v>0</v>
      </c>
      <c r="M56" s="17">
        <f t="shared" si="59"/>
        <v>66214.399999999994</v>
      </c>
      <c r="N56" s="16">
        <v>480629</v>
      </c>
      <c r="O56" s="16">
        <v>-30173.360000000001</v>
      </c>
      <c r="P56" s="16">
        <f t="shared" si="68"/>
        <v>450455.64</v>
      </c>
      <c r="Q56" s="16">
        <v>0</v>
      </c>
      <c r="R56" s="16">
        <f t="shared" si="69"/>
        <v>450455.64</v>
      </c>
      <c r="S56" s="16">
        <v>0</v>
      </c>
      <c r="T56" s="16">
        <f t="shared" si="60"/>
        <v>450455.64</v>
      </c>
      <c r="U56" s="17">
        <v>0</v>
      </c>
      <c r="V56" s="17">
        <f t="shared" si="61"/>
        <v>450455.64</v>
      </c>
      <c r="W56" s="17">
        <v>0</v>
      </c>
      <c r="X56" s="17">
        <f t="shared" si="62"/>
        <v>450455.64</v>
      </c>
      <c r="Y56" s="16">
        <v>0</v>
      </c>
      <c r="Z56" s="17">
        <v>27025.599999999999</v>
      </c>
      <c r="AA56" s="17">
        <f t="shared" si="67"/>
        <v>27025.599999999999</v>
      </c>
      <c r="AB56" s="17">
        <v>0</v>
      </c>
      <c r="AC56" s="17">
        <f t="shared" si="63"/>
        <v>27025.599999999999</v>
      </c>
      <c r="AD56" s="17">
        <v>0</v>
      </c>
      <c r="AE56" s="17">
        <f t="shared" si="64"/>
        <v>27025.599999999999</v>
      </c>
      <c r="AF56" s="17">
        <v>0</v>
      </c>
      <c r="AG56" s="17">
        <f t="shared" si="65"/>
        <v>27025.599999999999</v>
      </c>
      <c r="AH56" s="17">
        <v>0</v>
      </c>
      <c r="AI56" s="17">
        <f t="shared" si="66"/>
        <v>27025.599999999999</v>
      </c>
    </row>
    <row r="57" spans="1:35" s="6" customFormat="1" ht="78.75">
      <c r="A57" s="36" t="s">
        <v>190</v>
      </c>
      <c r="B57" s="1" t="s">
        <v>56</v>
      </c>
      <c r="C57" s="17">
        <v>1072259</v>
      </c>
      <c r="D57" s="17">
        <v>385568.46</v>
      </c>
      <c r="E57" s="17">
        <f t="shared" si="55"/>
        <v>1457827.46</v>
      </c>
      <c r="F57" s="17">
        <v>0</v>
      </c>
      <c r="G57" s="17">
        <f t="shared" si="56"/>
        <v>1457827.46</v>
      </c>
      <c r="H57" s="17">
        <v>0</v>
      </c>
      <c r="I57" s="17">
        <f t="shared" si="57"/>
        <v>1457827.46</v>
      </c>
      <c r="J57" s="17">
        <v>0</v>
      </c>
      <c r="K57" s="17">
        <f t="shared" si="58"/>
        <v>1457827.46</v>
      </c>
      <c r="L57" s="17">
        <v>0</v>
      </c>
      <c r="M57" s="17">
        <f t="shared" si="59"/>
        <v>1457827.46</v>
      </c>
      <c r="N57" s="16">
        <v>1115149</v>
      </c>
      <c r="O57" s="16">
        <v>400992.15</v>
      </c>
      <c r="P57" s="16">
        <f t="shared" si="68"/>
        <v>1516141.15</v>
      </c>
      <c r="Q57" s="16">
        <v>0</v>
      </c>
      <c r="R57" s="16">
        <f t="shared" si="69"/>
        <v>1516141.15</v>
      </c>
      <c r="S57" s="16">
        <v>0</v>
      </c>
      <c r="T57" s="16">
        <f t="shared" si="60"/>
        <v>1516141.15</v>
      </c>
      <c r="U57" s="17">
        <v>0</v>
      </c>
      <c r="V57" s="17">
        <f t="shared" si="61"/>
        <v>1516141.15</v>
      </c>
      <c r="W57" s="17">
        <v>0</v>
      </c>
      <c r="X57" s="17">
        <f t="shared" si="62"/>
        <v>1516141.15</v>
      </c>
      <c r="Y57" s="16">
        <v>0</v>
      </c>
      <c r="Z57" s="17">
        <v>1576795.6</v>
      </c>
      <c r="AA57" s="17">
        <f>Y57+Z57</f>
        <v>1576795.6</v>
      </c>
      <c r="AB57" s="17">
        <v>0</v>
      </c>
      <c r="AC57" s="17">
        <f t="shared" si="63"/>
        <v>1576795.6</v>
      </c>
      <c r="AD57" s="17">
        <v>0</v>
      </c>
      <c r="AE57" s="17">
        <f t="shared" si="64"/>
        <v>1576795.6</v>
      </c>
      <c r="AF57" s="17">
        <v>0</v>
      </c>
      <c r="AG57" s="17">
        <f t="shared" si="65"/>
        <v>1576795.6</v>
      </c>
      <c r="AH57" s="17">
        <v>0</v>
      </c>
      <c r="AI57" s="17">
        <f t="shared" si="66"/>
        <v>1576795.6</v>
      </c>
    </row>
    <row r="58" spans="1:35" s="6" customFormat="1" ht="78.75">
      <c r="A58" s="36" t="s">
        <v>191</v>
      </c>
      <c r="B58" s="1" t="s">
        <v>57</v>
      </c>
      <c r="C58" s="17">
        <v>0</v>
      </c>
      <c r="D58" s="17">
        <v>24430700</v>
      </c>
      <c r="E58" s="17">
        <f t="shared" si="55"/>
        <v>24430700</v>
      </c>
      <c r="F58" s="17">
        <v>0</v>
      </c>
      <c r="G58" s="17">
        <f t="shared" si="56"/>
        <v>24430700</v>
      </c>
      <c r="H58" s="17">
        <v>0</v>
      </c>
      <c r="I58" s="17">
        <f t="shared" si="57"/>
        <v>24430700</v>
      </c>
      <c r="J58" s="17">
        <v>0</v>
      </c>
      <c r="K58" s="17">
        <f t="shared" si="58"/>
        <v>24430700</v>
      </c>
      <c r="L58" s="17">
        <v>0</v>
      </c>
      <c r="M58" s="17">
        <f t="shared" si="59"/>
        <v>24430700</v>
      </c>
      <c r="N58" s="16">
        <v>0</v>
      </c>
      <c r="O58" s="16">
        <v>24430700</v>
      </c>
      <c r="P58" s="16">
        <f t="shared" si="68"/>
        <v>24430700</v>
      </c>
      <c r="Q58" s="16">
        <v>0</v>
      </c>
      <c r="R58" s="16">
        <f t="shared" si="69"/>
        <v>24430700</v>
      </c>
      <c r="S58" s="16">
        <v>0</v>
      </c>
      <c r="T58" s="16">
        <f t="shared" si="60"/>
        <v>24430700</v>
      </c>
      <c r="U58" s="17">
        <v>0</v>
      </c>
      <c r="V58" s="17">
        <f t="shared" si="61"/>
        <v>24430700</v>
      </c>
      <c r="W58" s="17">
        <v>0</v>
      </c>
      <c r="X58" s="17">
        <f t="shared" si="62"/>
        <v>24430700</v>
      </c>
      <c r="Y58" s="16">
        <v>0</v>
      </c>
      <c r="Z58" s="17">
        <v>24430700</v>
      </c>
      <c r="AA58" s="17">
        <f>Y58+Z58</f>
        <v>24430700</v>
      </c>
      <c r="AB58" s="17">
        <v>0</v>
      </c>
      <c r="AC58" s="17">
        <f t="shared" si="63"/>
        <v>24430700</v>
      </c>
      <c r="AD58" s="17">
        <v>0</v>
      </c>
      <c r="AE58" s="17">
        <f t="shared" si="64"/>
        <v>24430700</v>
      </c>
      <c r="AF58" s="17">
        <v>0</v>
      </c>
      <c r="AG58" s="17">
        <f t="shared" si="65"/>
        <v>24430700</v>
      </c>
      <c r="AH58" s="17">
        <v>0</v>
      </c>
      <c r="AI58" s="17">
        <f t="shared" si="66"/>
        <v>24430700</v>
      </c>
    </row>
    <row r="59" spans="1:35" s="6" customFormat="1" ht="63">
      <c r="A59" s="36" t="s">
        <v>216</v>
      </c>
      <c r="B59" s="1" t="s">
        <v>215</v>
      </c>
      <c r="C59" s="17">
        <v>0</v>
      </c>
      <c r="D59" s="17">
        <v>665496</v>
      </c>
      <c r="E59" s="17">
        <f t="shared" si="55"/>
        <v>665496</v>
      </c>
      <c r="F59" s="17">
        <v>0</v>
      </c>
      <c r="G59" s="17">
        <f t="shared" si="56"/>
        <v>665496</v>
      </c>
      <c r="H59" s="17">
        <v>0</v>
      </c>
      <c r="I59" s="17">
        <f t="shared" si="57"/>
        <v>665496</v>
      </c>
      <c r="J59" s="17">
        <v>0</v>
      </c>
      <c r="K59" s="17">
        <f t="shared" si="58"/>
        <v>665496</v>
      </c>
      <c r="L59" s="17">
        <v>0</v>
      </c>
      <c r="M59" s="17">
        <f t="shared" si="59"/>
        <v>665496</v>
      </c>
      <c r="N59" s="16">
        <v>0</v>
      </c>
      <c r="O59" s="16">
        <v>0</v>
      </c>
      <c r="P59" s="16">
        <f t="shared" si="68"/>
        <v>0</v>
      </c>
      <c r="Q59" s="16">
        <v>0</v>
      </c>
      <c r="R59" s="16">
        <f t="shared" si="69"/>
        <v>0</v>
      </c>
      <c r="S59" s="16">
        <v>0</v>
      </c>
      <c r="T59" s="16">
        <f t="shared" si="60"/>
        <v>0</v>
      </c>
      <c r="U59" s="17">
        <v>0</v>
      </c>
      <c r="V59" s="17">
        <f t="shared" si="61"/>
        <v>0</v>
      </c>
      <c r="W59" s="17">
        <v>0</v>
      </c>
      <c r="X59" s="17">
        <f t="shared" si="62"/>
        <v>0</v>
      </c>
      <c r="Y59" s="16">
        <v>0</v>
      </c>
      <c r="Z59" s="17">
        <v>0</v>
      </c>
      <c r="AA59" s="17">
        <f>Y59+Z59</f>
        <v>0</v>
      </c>
      <c r="AB59" s="17">
        <v>0</v>
      </c>
      <c r="AC59" s="17">
        <f t="shared" si="63"/>
        <v>0</v>
      </c>
      <c r="AD59" s="17">
        <v>0</v>
      </c>
      <c r="AE59" s="17">
        <f t="shared" si="64"/>
        <v>0</v>
      </c>
      <c r="AF59" s="17">
        <v>0</v>
      </c>
      <c r="AG59" s="17">
        <f t="shared" si="65"/>
        <v>0</v>
      </c>
      <c r="AH59" s="17">
        <v>0</v>
      </c>
      <c r="AI59" s="17">
        <f t="shared" si="66"/>
        <v>0</v>
      </c>
    </row>
    <row r="60" spans="1:35" s="6" customFormat="1" ht="47.25">
      <c r="A60" s="36" t="s">
        <v>189</v>
      </c>
      <c r="B60" s="1" t="s">
        <v>55</v>
      </c>
      <c r="C60" s="17">
        <v>2652050</v>
      </c>
      <c r="D60" s="17">
        <v>185974</v>
      </c>
      <c r="E60" s="17">
        <f t="shared" si="41"/>
        <v>2838024</v>
      </c>
      <c r="F60" s="17">
        <v>0</v>
      </c>
      <c r="G60" s="17">
        <f t="shared" si="41"/>
        <v>2838024</v>
      </c>
      <c r="H60" s="17">
        <v>0</v>
      </c>
      <c r="I60" s="17">
        <f t="shared" si="41"/>
        <v>2838024</v>
      </c>
      <c r="J60" s="17">
        <v>0</v>
      </c>
      <c r="K60" s="17">
        <f t="shared" ref="K60" si="70">I60+J60</f>
        <v>2838024</v>
      </c>
      <c r="L60" s="17">
        <v>0</v>
      </c>
      <c r="M60" s="17">
        <f t="shared" ref="M60" si="71">K60+L60</f>
        <v>2838024</v>
      </c>
      <c r="N60" s="16">
        <v>2652050</v>
      </c>
      <c r="O60" s="16">
        <v>70275</v>
      </c>
      <c r="P60" s="16">
        <f t="shared" si="44"/>
        <v>2722325</v>
      </c>
      <c r="Q60" s="16">
        <v>0</v>
      </c>
      <c r="R60" s="16">
        <f t="shared" si="69"/>
        <v>2722325</v>
      </c>
      <c r="S60" s="16">
        <v>0</v>
      </c>
      <c r="T60" s="16">
        <f t="shared" si="46"/>
        <v>2722325</v>
      </c>
      <c r="U60" s="17">
        <v>0</v>
      </c>
      <c r="V60" s="17">
        <f t="shared" ref="V60" si="72">T60+U60</f>
        <v>2722325</v>
      </c>
      <c r="W60" s="17">
        <v>0</v>
      </c>
      <c r="X60" s="17">
        <f t="shared" ref="X60" si="73">V60+W60</f>
        <v>2722325</v>
      </c>
      <c r="Y60" s="16">
        <v>0</v>
      </c>
      <c r="Z60" s="17">
        <v>2722325</v>
      </c>
      <c r="AA60" s="17">
        <f t="shared" si="49"/>
        <v>2722325</v>
      </c>
      <c r="AB60" s="17">
        <v>0</v>
      </c>
      <c r="AC60" s="17">
        <f t="shared" si="50"/>
        <v>2722325</v>
      </c>
      <c r="AD60" s="17">
        <v>0</v>
      </c>
      <c r="AE60" s="17">
        <f t="shared" si="51"/>
        <v>2722325</v>
      </c>
      <c r="AF60" s="17">
        <v>0</v>
      </c>
      <c r="AG60" s="17">
        <f t="shared" ref="AG60" si="74">AE60+AF60</f>
        <v>2722325</v>
      </c>
      <c r="AH60" s="17">
        <v>0</v>
      </c>
      <c r="AI60" s="17">
        <f t="shared" ref="AI60" si="75">AG60+AH60</f>
        <v>2722325</v>
      </c>
    </row>
    <row r="61" spans="1:35" s="6" customFormat="1" ht="31.5">
      <c r="A61" s="36" t="s">
        <v>224</v>
      </c>
      <c r="B61" s="1" t="s">
        <v>210</v>
      </c>
      <c r="C61" s="17">
        <f>1171216+802881</f>
        <v>1974097</v>
      </c>
      <c r="D61" s="17">
        <v>68719</v>
      </c>
      <c r="E61" s="17">
        <f t="shared" si="41"/>
        <v>2042816</v>
      </c>
      <c r="F61" s="17">
        <v>0</v>
      </c>
      <c r="G61" s="17">
        <f t="shared" si="41"/>
        <v>2042816</v>
      </c>
      <c r="H61" s="17">
        <v>0</v>
      </c>
      <c r="I61" s="17">
        <f t="shared" si="41"/>
        <v>2042816</v>
      </c>
      <c r="J61" s="17">
        <v>18532</v>
      </c>
      <c r="K61" s="17">
        <f t="shared" ref="K61:K62" si="76">I61+J61</f>
        <v>2061348</v>
      </c>
      <c r="L61" s="17">
        <v>0</v>
      </c>
      <c r="M61" s="17">
        <f t="shared" ref="M61:M62" si="77">K61+L61</f>
        <v>2061348</v>
      </c>
      <c r="N61" s="16">
        <f>1171216+802881</f>
        <v>1974097</v>
      </c>
      <c r="O61" s="16">
        <v>87726</v>
      </c>
      <c r="P61" s="16">
        <f t="shared" ref="P61:P62" si="78">N61+O61</f>
        <v>2061823</v>
      </c>
      <c r="Q61" s="16">
        <v>0</v>
      </c>
      <c r="R61" s="16">
        <f t="shared" si="69"/>
        <v>2061823</v>
      </c>
      <c r="S61" s="16">
        <v>0</v>
      </c>
      <c r="T61" s="16">
        <f t="shared" ref="T61:T62" si="79">R61+S61</f>
        <v>2061823</v>
      </c>
      <c r="U61" s="17">
        <v>0</v>
      </c>
      <c r="V61" s="17">
        <f t="shared" ref="V61:V62" si="80">T61+U61</f>
        <v>2061823</v>
      </c>
      <c r="W61" s="17">
        <v>0</v>
      </c>
      <c r="X61" s="17">
        <f t="shared" ref="X61:X62" si="81">V61+W61</f>
        <v>2061823</v>
      </c>
      <c r="Y61" s="16">
        <v>0</v>
      </c>
      <c r="Z61" s="17">
        <v>2138614</v>
      </c>
      <c r="AA61" s="17">
        <f t="shared" ref="AA61:AA62" si="82">Y61+Z61</f>
        <v>2138614</v>
      </c>
      <c r="AB61" s="17">
        <v>0</v>
      </c>
      <c r="AC61" s="17">
        <f t="shared" ref="AC61:AC62" si="83">AA61+AB61</f>
        <v>2138614</v>
      </c>
      <c r="AD61" s="17">
        <v>0</v>
      </c>
      <c r="AE61" s="17">
        <f t="shared" ref="AE61:AE62" si="84">AC61+AD61</f>
        <v>2138614</v>
      </c>
      <c r="AF61" s="17">
        <v>0</v>
      </c>
      <c r="AG61" s="17">
        <f t="shared" ref="AG61:AG62" si="85">AE61+AF61</f>
        <v>2138614</v>
      </c>
      <c r="AH61" s="17">
        <v>0</v>
      </c>
      <c r="AI61" s="17">
        <f t="shared" ref="AI61:AI62" si="86">AG61+AH61</f>
        <v>2138614</v>
      </c>
    </row>
    <row r="62" spans="1:35" s="6" customFormat="1">
      <c r="A62" s="36" t="s">
        <v>225</v>
      </c>
      <c r="B62" s="1" t="s">
        <v>226</v>
      </c>
      <c r="C62" s="17">
        <v>0</v>
      </c>
      <c r="D62" s="17">
        <v>0</v>
      </c>
      <c r="E62" s="17">
        <f t="shared" si="41"/>
        <v>0</v>
      </c>
      <c r="F62" s="17">
        <v>0</v>
      </c>
      <c r="G62" s="17">
        <f t="shared" si="41"/>
        <v>0</v>
      </c>
      <c r="H62" s="17">
        <v>837115</v>
      </c>
      <c r="I62" s="17">
        <f t="shared" si="41"/>
        <v>837115</v>
      </c>
      <c r="J62" s="17">
        <v>0</v>
      </c>
      <c r="K62" s="17">
        <f t="shared" si="76"/>
        <v>837115</v>
      </c>
      <c r="L62" s="17">
        <v>0</v>
      </c>
      <c r="M62" s="17">
        <f t="shared" si="77"/>
        <v>837115</v>
      </c>
      <c r="N62" s="16">
        <v>0</v>
      </c>
      <c r="O62" s="16">
        <v>0</v>
      </c>
      <c r="P62" s="16">
        <f t="shared" si="78"/>
        <v>0</v>
      </c>
      <c r="Q62" s="16">
        <v>0</v>
      </c>
      <c r="R62" s="16">
        <f t="shared" si="69"/>
        <v>0</v>
      </c>
      <c r="S62" s="16">
        <v>0</v>
      </c>
      <c r="T62" s="16">
        <f t="shared" si="79"/>
        <v>0</v>
      </c>
      <c r="U62" s="17">
        <v>0</v>
      </c>
      <c r="V62" s="17">
        <f t="shared" si="80"/>
        <v>0</v>
      </c>
      <c r="W62" s="17">
        <v>0</v>
      </c>
      <c r="X62" s="17">
        <f t="shared" si="81"/>
        <v>0</v>
      </c>
      <c r="Y62" s="16">
        <v>0</v>
      </c>
      <c r="Z62" s="17">
        <v>0</v>
      </c>
      <c r="AA62" s="17">
        <f t="shared" si="82"/>
        <v>0</v>
      </c>
      <c r="AB62" s="17">
        <v>0</v>
      </c>
      <c r="AC62" s="17">
        <f t="shared" si="83"/>
        <v>0</v>
      </c>
      <c r="AD62" s="17">
        <v>0</v>
      </c>
      <c r="AE62" s="17">
        <f t="shared" si="84"/>
        <v>0</v>
      </c>
      <c r="AF62" s="17">
        <v>0</v>
      </c>
      <c r="AG62" s="17">
        <f t="shared" si="85"/>
        <v>0</v>
      </c>
      <c r="AH62" s="17">
        <v>0</v>
      </c>
      <c r="AI62" s="17">
        <f t="shared" si="86"/>
        <v>0</v>
      </c>
    </row>
    <row r="63" spans="1:35" s="14" customFormat="1">
      <c r="A63" s="33" t="s">
        <v>64</v>
      </c>
      <c r="B63" s="2" t="s">
        <v>59</v>
      </c>
      <c r="C63" s="12">
        <f t="shared" ref="C63:AI63" si="87">SUM(C64:C65)</f>
        <v>15481200</v>
      </c>
      <c r="D63" s="12">
        <f t="shared" si="87"/>
        <v>25974000</v>
      </c>
      <c r="E63" s="12">
        <f t="shared" si="87"/>
        <v>41455200</v>
      </c>
      <c r="F63" s="12">
        <f t="shared" si="87"/>
        <v>0</v>
      </c>
      <c r="G63" s="12">
        <f t="shared" si="87"/>
        <v>41455200</v>
      </c>
      <c r="H63" s="12">
        <f t="shared" si="87"/>
        <v>0</v>
      </c>
      <c r="I63" s="12">
        <f t="shared" si="87"/>
        <v>41455200</v>
      </c>
      <c r="J63" s="12">
        <f t="shared" si="87"/>
        <v>0</v>
      </c>
      <c r="K63" s="12">
        <f t="shared" si="87"/>
        <v>41455200</v>
      </c>
      <c r="L63" s="12">
        <f t="shared" si="87"/>
        <v>0</v>
      </c>
      <c r="M63" s="12">
        <f t="shared" si="87"/>
        <v>41455200</v>
      </c>
      <c r="N63" s="13">
        <f t="shared" si="87"/>
        <v>14028300</v>
      </c>
      <c r="O63" s="13">
        <f t="shared" si="87"/>
        <v>25974000</v>
      </c>
      <c r="P63" s="13">
        <f t="shared" si="87"/>
        <v>40002300</v>
      </c>
      <c r="Q63" s="13">
        <f t="shared" si="87"/>
        <v>0</v>
      </c>
      <c r="R63" s="13">
        <f t="shared" si="87"/>
        <v>40002300</v>
      </c>
      <c r="S63" s="13">
        <f t="shared" si="87"/>
        <v>0</v>
      </c>
      <c r="T63" s="13">
        <f t="shared" si="87"/>
        <v>40002300</v>
      </c>
      <c r="U63" s="12">
        <f t="shared" si="87"/>
        <v>0</v>
      </c>
      <c r="V63" s="12">
        <f t="shared" si="87"/>
        <v>40002300</v>
      </c>
      <c r="W63" s="17">
        <v>0</v>
      </c>
      <c r="X63" s="12">
        <f t="shared" si="87"/>
        <v>40002300</v>
      </c>
      <c r="Y63" s="13">
        <f t="shared" si="87"/>
        <v>0</v>
      </c>
      <c r="Z63" s="12">
        <f t="shared" si="87"/>
        <v>25974000</v>
      </c>
      <c r="AA63" s="12">
        <f t="shared" si="87"/>
        <v>25974000</v>
      </c>
      <c r="AB63" s="12">
        <f t="shared" si="87"/>
        <v>0</v>
      </c>
      <c r="AC63" s="12">
        <f t="shared" si="87"/>
        <v>25974000</v>
      </c>
      <c r="AD63" s="12">
        <f t="shared" si="87"/>
        <v>0</v>
      </c>
      <c r="AE63" s="12">
        <f t="shared" si="87"/>
        <v>25974000</v>
      </c>
      <c r="AF63" s="12">
        <f t="shared" si="87"/>
        <v>0</v>
      </c>
      <c r="AG63" s="12">
        <f t="shared" si="87"/>
        <v>25974000</v>
      </c>
      <c r="AH63" s="12">
        <f t="shared" si="87"/>
        <v>0</v>
      </c>
      <c r="AI63" s="12">
        <f t="shared" si="87"/>
        <v>25974000</v>
      </c>
    </row>
    <row r="64" spans="1:35" s="6" customFormat="1" ht="63">
      <c r="A64" s="36" t="s">
        <v>192</v>
      </c>
      <c r="B64" s="1" t="s">
        <v>60</v>
      </c>
      <c r="C64" s="17">
        <v>15481200</v>
      </c>
      <c r="D64" s="17">
        <v>0</v>
      </c>
      <c r="E64" s="17">
        <f t="shared" si="41"/>
        <v>15481200</v>
      </c>
      <c r="F64" s="17">
        <v>0</v>
      </c>
      <c r="G64" s="17">
        <f t="shared" si="41"/>
        <v>15481200</v>
      </c>
      <c r="H64" s="17">
        <v>0</v>
      </c>
      <c r="I64" s="17">
        <f t="shared" si="41"/>
        <v>15481200</v>
      </c>
      <c r="J64" s="17">
        <v>0</v>
      </c>
      <c r="K64" s="17">
        <f t="shared" ref="K64:K65" si="88">I64+J64</f>
        <v>15481200</v>
      </c>
      <c r="L64" s="17">
        <v>0</v>
      </c>
      <c r="M64" s="17">
        <f t="shared" ref="M64:M65" si="89">K64+L64</f>
        <v>15481200</v>
      </c>
      <c r="N64" s="16">
        <v>14028300</v>
      </c>
      <c r="O64" s="16">
        <v>0</v>
      </c>
      <c r="P64" s="16">
        <f t="shared" si="44"/>
        <v>14028300</v>
      </c>
      <c r="Q64" s="16">
        <v>0</v>
      </c>
      <c r="R64" s="16">
        <f t="shared" si="45"/>
        <v>14028300</v>
      </c>
      <c r="S64" s="16">
        <v>0</v>
      </c>
      <c r="T64" s="16">
        <f t="shared" si="46"/>
        <v>14028300</v>
      </c>
      <c r="U64" s="17">
        <v>0</v>
      </c>
      <c r="V64" s="17">
        <f t="shared" ref="V64:V65" si="90">T64+U64</f>
        <v>14028300</v>
      </c>
      <c r="W64" s="17">
        <v>0</v>
      </c>
      <c r="X64" s="17">
        <f t="shared" ref="X64:X65" si="91">V64+W64</f>
        <v>14028300</v>
      </c>
      <c r="Y64" s="16">
        <v>0</v>
      </c>
      <c r="Z64" s="17">
        <v>0</v>
      </c>
      <c r="AA64" s="17">
        <f t="shared" si="49"/>
        <v>0</v>
      </c>
      <c r="AB64" s="17">
        <v>0</v>
      </c>
      <c r="AC64" s="17">
        <f t="shared" si="50"/>
        <v>0</v>
      </c>
      <c r="AD64" s="17">
        <v>0</v>
      </c>
      <c r="AE64" s="17">
        <f t="shared" si="51"/>
        <v>0</v>
      </c>
      <c r="AF64" s="17">
        <v>0</v>
      </c>
      <c r="AG64" s="17">
        <f t="shared" ref="AG64:AG65" si="92">AE64+AF64</f>
        <v>0</v>
      </c>
      <c r="AH64" s="17">
        <v>0</v>
      </c>
      <c r="AI64" s="17">
        <f t="shared" ref="AI64:AI65" si="93">AG64+AH64</f>
        <v>0</v>
      </c>
    </row>
    <row r="65" spans="1:35" s="6" customFormat="1" ht="78.75">
      <c r="A65" s="36" t="s">
        <v>193</v>
      </c>
      <c r="B65" s="1" t="s">
        <v>61</v>
      </c>
      <c r="C65" s="17">
        <v>0</v>
      </c>
      <c r="D65" s="17">
        <v>25974000</v>
      </c>
      <c r="E65" s="17">
        <f t="shared" si="41"/>
        <v>25974000</v>
      </c>
      <c r="F65" s="17">
        <v>0</v>
      </c>
      <c r="G65" s="17">
        <f t="shared" si="41"/>
        <v>25974000</v>
      </c>
      <c r="H65" s="17">
        <v>0</v>
      </c>
      <c r="I65" s="17">
        <f t="shared" si="41"/>
        <v>25974000</v>
      </c>
      <c r="J65" s="17">
        <v>0</v>
      </c>
      <c r="K65" s="17">
        <f t="shared" si="88"/>
        <v>25974000</v>
      </c>
      <c r="L65" s="17">
        <v>0</v>
      </c>
      <c r="M65" s="17">
        <f t="shared" si="89"/>
        <v>25974000</v>
      </c>
      <c r="N65" s="16">
        <v>0</v>
      </c>
      <c r="O65" s="16">
        <v>25974000</v>
      </c>
      <c r="P65" s="16">
        <f t="shared" si="44"/>
        <v>25974000</v>
      </c>
      <c r="Q65" s="16">
        <v>0</v>
      </c>
      <c r="R65" s="16">
        <f t="shared" si="45"/>
        <v>25974000</v>
      </c>
      <c r="S65" s="16">
        <v>0</v>
      </c>
      <c r="T65" s="16">
        <f t="shared" si="46"/>
        <v>25974000</v>
      </c>
      <c r="U65" s="17">
        <v>0</v>
      </c>
      <c r="V65" s="17">
        <f t="shared" si="90"/>
        <v>25974000</v>
      </c>
      <c r="W65" s="17">
        <v>0</v>
      </c>
      <c r="X65" s="17">
        <f t="shared" si="91"/>
        <v>25974000</v>
      </c>
      <c r="Y65" s="16">
        <v>0</v>
      </c>
      <c r="Z65" s="17">
        <v>25974000</v>
      </c>
      <c r="AA65" s="17">
        <f t="shared" si="49"/>
        <v>25974000</v>
      </c>
      <c r="AB65" s="17">
        <v>0</v>
      </c>
      <c r="AC65" s="17">
        <f t="shared" si="50"/>
        <v>25974000</v>
      </c>
      <c r="AD65" s="17">
        <v>0</v>
      </c>
      <c r="AE65" s="17">
        <f t="shared" si="51"/>
        <v>25974000</v>
      </c>
      <c r="AF65" s="17">
        <v>0</v>
      </c>
      <c r="AG65" s="17">
        <f t="shared" si="92"/>
        <v>25974000</v>
      </c>
      <c r="AH65" s="17">
        <v>0</v>
      </c>
      <c r="AI65" s="17">
        <f t="shared" si="93"/>
        <v>25974000</v>
      </c>
    </row>
    <row r="66" spans="1:35" s="6" customFormat="1">
      <c r="A66" s="19"/>
      <c r="B66" s="4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6"/>
      <c r="O66" s="16"/>
      <c r="P66" s="16"/>
      <c r="Q66" s="16"/>
      <c r="R66" s="16"/>
      <c r="S66" s="16"/>
      <c r="T66" s="16"/>
      <c r="U66" s="17"/>
      <c r="V66" s="17"/>
      <c r="W66" s="17"/>
      <c r="X66" s="17"/>
      <c r="Y66" s="16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s="32" customFormat="1">
      <c r="A67" s="29" t="s">
        <v>69</v>
      </c>
      <c r="B67" s="30" t="s">
        <v>1</v>
      </c>
      <c r="C67" s="31">
        <f t="shared" ref="C67:AI67" si="94">SUM(C68,C77,C79,C82,C88,C93,C95,C102,C105,C109,C111,C113,C115)</f>
        <v>1096361296.5999999</v>
      </c>
      <c r="D67" s="31">
        <f t="shared" si="94"/>
        <v>412309243.81000006</v>
      </c>
      <c r="E67" s="31">
        <f t="shared" si="94"/>
        <v>1508670540.4100001</v>
      </c>
      <c r="F67" s="31">
        <f t="shared" si="94"/>
        <v>74892408.36999999</v>
      </c>
      <c r="G67" s="31">
        <f t="shared" si="94"/>
        <v>1583562948.7800002</v>
      </c>
      <c r="H67" s="31">
        <f t="shared" si="94"/>
        <v>-17827367.140000001</v>
      </c>
      <c r="I67" s="31">
        <f t="shared" si="94"/>
        <v>1565735581.6400001</v>
      </c>
      <c r="J67" s="31">
        <f t="shared" si="94"/>
        <v>15841302.15</v>
      </c>
      <c r="K67" s="31">
        <f t="shared" si="94"/>
        <v>1581576883.7899997</v>
      </c>
      <c r="L67" s="31">
        <f t="shared" si="94"/>
        <v>-11983225.58</v>
      </c>
      <c r="M67" s="31">
        <f t="shared" si="94"/>
        <v>1569593658.21</v>
      </c>
      <c r="N67" s="31">
        <f t="shared" si="94"/>
        <v>1069473901.4500002</v>
      </c>
      <c r="O67" s="31">
        <f t="shared" si="94"/>
        <v>191457243.93000001</v>
      </c>
      <c r="P67" s="31">
        <f t="shared" si="94"/>
        <v>1260931145.3800001</v>
      </c>
      <c r="Q67" s="31">
        <f t="shared" si="94"/>
        <v>50591406.569999993</v>
      </c>
      <c r="R67" s="31">
        <f t="shared" si="94"/>
        <v>1311522551.95</v>
      </c>
      <c r="S67" s="31">
        <f t="shared" si="94"/>
        <v>0</v>
      </c>
      <c r="T67" s="31">
        <f t="shared" si="94"/>
        <v>1311522551.95</v>
      </c>
      <c r="U67" s="31">
        <f t="shared" si="94"/>
        <v>0</v>
      </c>
      <c r="V67" s="31">
        <f t="shared" si="94"/>
        <v>1311522551.95</v>
      </c>
      <c r="W67" s="31">
        <f t="shared" si="94"/>
        <v>-2384544.0799999982</v>
      </c>
      <c r="X67" s="31">
        <f t="shared" si="94"/>
        <v>1309138007.8699996</v>
      </c>
      <c r="Y67" s="31">
        <f t="shared" si="94"/>
        <v>557263232</v>
      </c>
      <c r="Z67" s="31">
        <f t="shared" si="94"/>
        <v>805497731.59000003</v>
      </c>
      <c r="AA67" s="31">
        <f t="shared" si="94"/>
        <v>1362760963.5900002</v>
      </c>
      <c r="AB67" s="31">
        <f t="shared" si="94"/>
        <v>-89600529.269999996</v>
      </c>
      <c r="AC67" s="31">
        <f t="shared" si="94"/>
        <v>1273160434.3200002</v>
      </c>
      <c r="AD67" s="31">
        <f t="shared" si="94"/>
        <v>0</v>
      </c>
      <c r="AE67" s="31">
        <f t="shared" si="94"/>
        <v>1273160434.3200002</v>
      </c>
      <c r="AF67" s="31">
        <f t="shared" si="94"/>
        <v>-24009.599999999627</v>
      </c>
      <c r="AG67" s="31">
        <f t="shared" si="94"/>
        <v>1273136424.72</v>
      </c>
      <c r="AH67" s="31">
        <f t="shared" si="94"/>
        <v>-18822990</v>
      </c>
      <c r="AI67" s="31">
        <f t="shared" si="94"/>
        <v>1254313434.72</v>
      </c>
    </row>
    <row r="68" spans="1:35" s="23" customFormat="1">
      <c r="A68" s="20" t="s">
        <v>70</v>
      </c>
      <c r="B68" s="15" t="s">
        <v>2</v>
      </c>
      <c r="C68" s="21">
        <f>SUM(C69:C76)</f>
        <v>182566105.58999997</v>
      </c>
      <c r="D68" s="21">
        <f t="shared" ref="D68:AE68" si="95">SUM(D69:D76)</f>
        <v>43250503.520000003</v>
      </c>
      <c r="E68" s="21">
        <f t="shared" si="95"/>
        <v>225816609.11000001</v>
      </c>
      <c r="F68" s="21">
        <f t="shared" si="95"/>
        <v>-1124065.02</v>
      </c>
      <c r="G68" s="21">
        <f t="shared" si="95"/>
        <v>224692544.09</v>
      </c>
      <c r="H68" s="21">
        <f t="shared" si="95"/>
        <v>747915</v>
      </c>
      <c r="I68" s="21">
        <f t="shared" si="95"/>
        <v>225440459.09</v>
      </c>
      <c r="J68" s="21">
        <f t="shared" ref="J68:K68" si="96">SUM(J69:J76)</f>
        <v>-7385519.3999999994</v>
      </c>
      <c r="K68" s="21">
        <f t="shared" si="96"/>
        <v>218054939.69</v>
      </c>
      <c r="L68" s="21">
        <f t="shared" ref="L68:M68" si="97">SUM(L69:L76)</f>
        <v>-7065483.0800000001</v>
      </c>
      <c r="M68" s="21">
        <f t="shared" si="97"/>
        <v>210989456.61000001</v>
      </c>
      <c r="N68" s="22">
        <f t="shared" si="95"/>
        <v>188902861.91999999</v>
      </c>
      <c r="O68" s="22">
        <f t="shared" si="95"/>
        <v>165207.95000000001</v>
      </c>
      <c r="P68" s="22">
        <f t="shared" si="95"/>
        <v>189068069.87</v>
      </c>
      <c r="Q68" s="22">
        <f t="shared" si="95"/>
        <v>0</v>
      </c>
      <c r="R68" s="22">
        <f t="shared" si="95"/>
        <v>189068069.87</v>
      </c>
      <c r="S68" s="22">
        <f t="shared" si="95"/>
        <v>0</v>
      </c>
      <c r="T68" s="22">
        <f t="shared" si="95"/>
        <v>189068069.87</v>
      </c>
      <c r="U68" s="21">
        <f t="shared" si="95"/>
        <v>0</v>
      </c>
      <c r="V68" s="21">
        <f t="shared" si="95"/>
        <v>189068069.87</v>
      </c>
      <c r="W68" s="21">
        <f t="shared" si="95"/>
        <v>0</v>
      </c>
      <c r="X68" s="21">
        <f t="shared" si="95"/>
        <v>189068069.87</v>
      </c>
      <c r="Y68" s="22">
        <f t="shared" si="95"/>
        <v>180395060</v>
      </c>
      <c r="Z68" s="21">
        <f t="shared" si="95"/>
        <v>6541371.8900000006</v>
      </c>
      <c r="AA68" s="21">
        <f t="shared" si="95"/>
        <v>186936431.88999999</v>
      </c>
      <c r="AB68" s="21">
        <f t="shared" si="95"/>
        <v>0</v>
      </c>
      <c r="AC68" s="21">
        <f t="shared" si="95"/>
        <v>186936431.88999999</v>
      </c>
      <c r="AD68" s="21">
        <f t="shared" si="95"/>
        <v>0</v>
      </c>
      <c r="AE68" s="21">
        <f t="shared" si="95"/>
        <v>186936431.88999999</v>
      </c>
      <c r="AF68" s="21">
        <f t="shared" ref="AF68:AI68" si="98">SUM(AF69:AF76)</f>
        <v>0</v>
      </c>
      <c r="AG68" s="21">
        <f t="shared" si="98"/>
        <v>186936431.88999999</v>
      </c>
      <c r="AH68" s="21">
        <f t="shared" si="98"/>
        <v>0</v>
      </c>
      <c r="AI68" s="21">
        <f t="shared" si="98"/>
        <v>186936431.88999999</v>
      </c>
    </row>
    <row r="69" spans="1:35" ht="47.25">
      <c r="A69" s="24" t="s">
        <v>71</v>
      </c>
      <c r="B69" s="4" t="s">
        <v>3</v>
      </c>
      <c r="C69" s="25">
        <v>2201695</v>
      </c>
      <c r="D69" s="25">
        <v>535483.32999999996</v>
      </c>
      <c r="E69" s="25">
        <v>2737178.33</v>
      </c>
      <c r="F69" s="25">
        <v>0</v>
      </c>
      <c r="G69" s="25">
        <v>2737178.33</v>
      </c>
      <c r="H69" s="25">
        <v>0</v>
      </c>
      <c r="I69" s="25">
        <v>2737178.33</v>
      </c>
      <c r="J69" s="25">
        <v>0</v>
      </c>
      <c r="K69" s="25">
        <v>2737178.33</v>
      </c>
      <c r="L69" s="25">
        <v>-84235</v>
      </c>
      <c r="M69" s="25">
        <v>2652943.33</v>
      </c>
      <c r="N69" s="26">
        <v>2201695</v>
      </c>
      <c r="O69" s="26">
        <v>0</v>
      </c>
      <c r="P69" s="26">
        <v>2201695</v>
      </c>
      <c r="Q69" s="26">
        <v>0</v>
      </c>
      <c r="R69" s="26">
        <v>2201695</v>
      </c>
      <c r="S69" s="26">
        <v>0</v>
      </c>
      <c r="T69" s="26">
        <v>2201695</v>
      </c>
      <c r="U69" s="25">
        <v>0</v>
      </c>
      <c r="V69" s="25">
        <v>2201695</v>
      </c>
      <c r="W69" s="25">
        <v>0</v>
      </c>
      <c r="X69" s="25">
        <v>2201695</v>
      </c>
      <c r="Y69" s="26">
        <v>2201695</v>
      </c>
      <c r="Z69" s="25">
        <v>0</v>
      </c>
      <c r="AA69" s="25">
        <v>2201695</v>
      </c>
      <c r="AB69" s="25">
        <v>0</v>
      </c>
      <c r="AC69" s="25">
        <v>2201695</v>
      </c>
      <c r="AD69" s="25">
        <v>0</v>
      </c>
      <c r="AE69" s="25">
        <v>2201695</v>
      </c>
      <c r="AF69" s="25">
        <v>0</v>
      </c>
      <c r="AG69" s="25">
        <v>2201695</v>
      </c>
      <c r="AH69" s="25">
        <v>0</v>
      </c>
      <c r="AI69" s="25">
        <v>2201695</v>
      </c>
    </row>
    <row r="70" spans="1:35" ht="63">
      <c r="A70" s="24" t="s">
        <v>72</v>
      </c>
      <c r="B70" s="4" t="s">
        <v>4</v>
      </c>
      <c r="C70" s="25">
        <v>7665000</v>
      </c>
      <c r="D70" s="25">
        <v>714600</v>
      </c>
      <c r="E70" s="25">
        <v>8379600</v>
      </c>
      <c r="F70" s="25">
        <v>-701638</v>
      </c>
      <c r="G70" s="25">
        <v>7677962</v>
      </c>
      <c r="H70" s="25">
        <v>0</v>
      </c>
      <c r="I70" s="25">
        <v>7677962</v>
      </c>
      <c r="J70" s="25">
        <v>0</v>
      </c>
      <c r="K70" s="25">
        <v>7677962</v>
      </c>
      <c r="L70" s="25">
        <v>-1221425</v>
      </c>
      <c r="M70" s="25">
        <v>6456537</v>
      </c>
      <c r="N70" s="26">
        <v>7620000</v>
      </c>
      <c r="O70" s="26">
        <v>0</v>
      </c>
      <c r="P70" s="26">
        <v>7620000</v>
      </c>
      <c r="Q70" s="26">
        <v>0</v>
      </c>
      <c r="R70" s="26">
        <v>7620000</v>
      </c>
      <c r="S70" s="26">
        <v>0</v>
      </c>
      <c r="T70" s="26">
        <v>7620000</v>
      </c>
      <c r="U70" s="25">
        <v>0</v>
      </c>
      <c r="V70" s="25">
        <v>7620000</v>
      </c>
      <c r="W70" s="25">
        <v>0</v>
      </c>
      <c r="X70" s="25">
        <v>7620000</v>
      </c>
      <c r="Y70" s="26">
        <v>7620000</v>
      </c>
      <c r="Z70" s="25">
        <v>0</v>
      </c>
      <c r="AA70" s="25">
        <v>7620000</v>
      </c>
      <c r="AB70" s="25">
        <v>0</v>
      </c>
      <c r="AC70" s="25">
        <v>7620000</v>
      </c>
      <c r="AD70" s="25">
        <v>0</v>
      </c>
      <c r="AE70" s="25">
        <v>7620000</v>
      </c>
      <c r="AF70" s="25">
        <v>0</v>
      </c>
      <c r="AG70" s="25">
        <v>7620000</v>
      </c>
      <c r="AH70" s="25">
        <v>0</v>
      </c>
      <c r="AI70" s="25">
        <v>7620000</v>
      </c>
    </row>
    <row r="71" spans="1:35" ht="63">
      <c r="A71" s="24" t="s">
        <v>73</v>
      </c>
      <c r="B71" s="4" t="s">
        <v>5</v>
      </c>
      <c r="C71" s="25">
        <v>59797947.600000001</v>
      </c>
      <c r="D71" s="25">
        <v>7994045.2800000003</v>
      </c>
      <c r="E71" s="25">
        <v>67791992.88000001</v>
      </c>
      <c r="F71" s="25">
        <v>0</v>
      </c>
      <c r="G71" s="25">
        <v>67791992.88000001</v>
      </c>
      <c r="H71" s="25">
        <v>0</v>
      </c>
      <c r="I71" s="25">
        <v>67791992.88000001</v>
      </c>
      <c r="J71" s="25">
        <v>868303.25</v>
      </c>
      <c r="K71" s="25">
        <v>68660296.13000001</v>
      </c>
      <c r="L71" s="25">
        <v>-471285.33999999997</v>
      </c>
      <c r="M71" s="25">
        <v>68189010.790000007</v>
      </c>
      <c r="N71" s="26">
        <v>59827947.600000001</v>
      </c>
      <c r="O71" s="26">
        <v>222.31</v>
      </c>
      <c r="P71" s="26">
        <v>59828169.909999996</v>
      </c>
      <c r="Q71" s="26">
        <v>0</v>
      </c>
      <c r="R71" s="26">
        <v>59828169.909999996</v>
      </c>
      <c r="S71" s="26">
        <v>0</v>
      </c>
      <c r="T71" s="26">
        <v>59828169.909999996</v>
      </c>
      <c r="U71" s="25">
        <v>0</v>
      </c>
      <c r="V71" s="25">
        <v>59828169.909999996</v>
      </c>
      <c r="W71" s="25">
        <v>0</v>
      </c>
      <c r="X71" s="25">
        <v>59828169.909999996</v>
      </c>
      <c r="Y71" s="26">
        <v>59713905</v>
      </c>
      <c r="Z71" s="25">
        <v>9499.9700000000012</v>
      </c>
      <c r="AA71" s="25">
        <v>59723404.969999999</v>
      </c>
      <c r="AB71" s="25">
        <v>0</v>
      </c>
      <c r="AC71" s="25">
        <v>59723404.969999999</v>
      </c>
      <c r="AD71" s="25">
        <v>0</v>
      </c>
      <c r="AE71" s="25">
        <v>59723404.969999999</v>
      </c>
      <c r="AF71" s="25">
        <v>0</v>
      </c>
      <c r="AG71" s="25">
        <v>59723404.969999999</v>
      </c>
      <c r="AH71" s="25">
        <v>0</v>
      </c>
      <c r="AI71" s="25">
        <v>59723404.969999999</v>
      </c>
    </row>
    <row r="72" spans="1:35">
      <c r="A72" s="24" t="s">
        <v>74</v>
      </c>
      <c r="B72" s="4" t="s">
        <v>6</v>
      </c>
      <c r="C72" s="25">
        <v>45734</v>
      </c>
      <c r="D72" s="25">
        <v>20480.400000000001</v>
      </c>
      <c r="E72" s="25">
        <v>66214.399999999994</v>
      </c>
      <c r="F72" s="25">
        <v>0</v>
      </c>
      <c r="G72" s="25">
        <v>66214.399999999994</v>
      </c>
      <c r="H72" s="25">
        <v>0</v>
      </c>
      <c r="I72" s="25">
        <v>66214.399999999994</v>
      </c>
      <c r="J72" s="25">
        <v>0</v>
      </c>
      <c r="K72" s="25">
        <v>66214.399999999994</v>
      </c>
      <c r="L72" s="25">
        <v>0</v>
      </c>
      <c r="M72" s="25">
        <v>66214.399999999994</v>
      </c>
      <c r="N72" s="26">
        <v>480629</v>
      </c>
      <c r="O72" s="26">
        <v>-30173.360000000001</v>
      </c>
      <c r="P72" s="26">
        <v>450455.64</v>
      </c>
      <c r="Q72" s="26">
        <v>0</v>
      </c>
      <c r="R72" s="26">
        <v>450455.64</v>
      </c>
      <c r="S72" s="26">
        <v>0</v>
      </c>
      <c r="T72" s="26">
        <v>450455.64</v>
      </c>
      <c r="U72" s="25">
        <v>0</v>
      </c>
      <c r="V72" s="25">
        <v>450455.64</v>
      </c>
      <c r="W72" s="25">
        <v>0</v>
      </c>
      <c r="X72" s="25">
        <v>450455.64</v>
      </c>
      <c r="Y72" s="26">
        <v>0</v>
      </c>
      <c r="Z72" s="25">
        <v>27025.599999999999</v>
      </c>
      <c r="AA72" s="25">
        <v>27025.599999999999</v>
      </c>
      <c r="AB72" s="25">
        <v>0</v>
      </c>
      <c r="AC72" s="25">
        <v>27025.599999999999</v>
      </c>
      <c r="AD72" s="25">
        <v>0</v>
      </c>
      <c r="AE72" s="25">
        <v>27025.599999999999</v>
      </c>
      <c r="AF72" s="25">
        <v>0</v>
      </c>
      <c r="AG72" s="25">
        <v>27025.599999999999</v>
      </c>
      <c r="AH72" s="25">
        <v>0</v>
      </c>
      <c r="AI72" s="25">
        <v>27025.599999999999</v>
      </c>
    </row>
    <row r="73" spans="1:35" ht="47.25">
      <c r="A73" s="24" t="s">
        <v>75</v>
      </c>
      <c r="B73" s="4" t="s">
        <v>7</v>
      </c>
      <c r="C73" s="25">
        <v>12134358.67</v>
      </c>
      <c r="D73" s="25">
        <v>1252199.42</v>
      </c>
      <c r="E73" s="25">
        <v>13386558.09</v>
      </c>
      <c r="F73" s="25">
        <v>0</v>
      </c>
      <c r="G73" s="25">
        <v>13386558.09</v>
      </c>
      <c r="H73" s="25">
        <v>-28000</v>
      </c>
      <c r="I73" s="25">
        <v>13358558.09</v>
      </c>
      <c r="J73" s="25">
        <v>96257.61</v>
      </c>
      <c r="K73" s="25">
        <v>13454815.699999999</v>
      </c>
      <c r="L73" s="25">
        <v>-309283.68</v>
      </c>
      <c r="M73" s="25">
        <v>13145532.02</v>
      </c>
      <c r="N73" s="26">
        <v>12104600</v>
      </c>
      <c r="O73" s="26">
        <v>0</v>
      </c>
      <c r="P73" s="26">
        <v>12104600</v>
      </c>
      <c r="Q73" s="26">
        <v>0</v>
      </c>
      <c r="R73" s="26">
        <v>12104600</v>
      </c>
      <c r="S73" s="26">
        <v>0</v>
      </c>
      <c r="T73" s="26">
        <v>12104600</v>
      </c>
      <c r="U73" s="25">
        <v>0</v>
      </c>
      <c r="V73" s="25">
        <v>12104600</v>
      </c>
      <c r="W73" s="25">
        <v>0</v>
      </c>
      <c r="X73" s="25">
        <v>12104600</v>
      </c>
      <c r="Y73" s="26">
        <v>12104600</v>
      </c>
      <c r="Z73" s="25">
        <v>0</v>
      </c>
      <c r="AA73" s="25">
        <v>12104600</v>
      </c>
      <c r="AB73" s="25">
        <v>0</v>
      </c>
      <c r="AC73" s="25">
        <v>12104600</v>
      </c>
      <c r="AD73" s="25">
        <v>0</v>
      </c>
      <c r="AE73" s="25">
        <v>12104600</v>
      </c>
      <c r="AF73" s="25">
        <v>0</v>
      </c>
      <c r="AG73" s="25">
        <v>12104600</v>
      </c>
      <c r="AH73" s="25">
        <v>0</v>
      </c>
      <c r="AI73" s="25">
        <v>12104600</v>
      </c>
    </row>
    <row r="74" spans="1:35" ht="31.5">
      <c r="A74" s="24" t="s">
        <v>76</v>
      </c>
      <c r="B74" s="4" t="s">
        <v>8</v>
      </c>
      <c r="C74" s="25">
        <v>0</v>
      </c>
      <c r="D74" s="25">
        <v>1153043.82</v>
      </c>
      <c r="E74" s="25">
        <v>1153043.82</v>
      </c>
      <c r="F74" s="25">
        <v>0</v>
      </c>
      <c r="G74" s="25">
        <v>1153043.82</v>
      </c>
      <c r="H74" s="25">
        <v>0</v>
      </c>
      <c r="I74" s="25">
        <v>1153043.82</v>
      </c>
      <c r="J74" s="25">
        <v>0</v>
      </c>
      <c r="K74" s="25">
        <v>1153043.82</v>
      </c>
      <c r="L74" s="25">
        <v>0</v>
      </c>
      <c r="M74" s="25">
        <v>1153043.82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5">
        <v>0</v>
      </c>
      <c r="V74" s="25">
        <v>0</v>
      </c>
      <c r="W74" s="25">
        <v>0</v>
      </c>
      <c r="X74" s="25">
        <v>0</v>
      </c>
      <c r="Y74" s="26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</row>
    <row r="75" spans="1:35">
      <c r="A75" s="24" t="s">
        <v>77</v>
      </c>
      <c r="B75" s="4" t="s">
        <v>9</v>
      </c>
      <c r="C75" s="25">
        <v>2000000</v>
      </c>
      <c r="D75" s="25">
        <v>7515683</v>
      </c>
      <c r="E75" s="25">
        <v>9515683</v>
      </c>
      <c r="F75" s="25">
        <v>-400231</v>
      </c>
      <c r="G75" s="25">
        <v>9115452</v>
      </c>
      <c r="H75" s="25">
        <v>0</v>
      </c>
      <c r="I75" s="25">
        <v>9115452</v>
      </c>
      <c r="J75" s="25">
        <v>-2755613.06</v>
      </c>
      <c r="K75" s="25">
        <v>6359838.9399999995</v>
      </c>
      <c r="L75" s="25">
        <v>16800</v>
      </c>
      <c r="M75" s="25">
        <v>6376638.9399999995</v>
      </c>
      <c r="N75" s="26">
        <v>5000000</v>
      </c>
      <c r="O75" s="26">
        <v>0</v>
      </c>
      <c r="P75" s="26">
        <v>5000000</v>
      </c>
      <c r="Q75" s="26">
        <v>0</v>
      </c>
      <c r="R75" s="26">
        <v>5000000</v>
      </c>
      <c r="S75" s="26">
        <v>0</v>
      </c>
      <c r="T75" s="26">
        <v>5000000</v>
      </c>
      <c r="U75" s="25">
        <v>0</v>
      </c>
      <c r="V75" s="25">
        <v>5000000</v>
      </c>
      <c r="W75" s="25">
        <v>0</v>
      </c>
      <c r="X75" s="25">
        <v>5000000</v>
      </c>
      <c r="Y75" s="26">
        <v>5000000</v>
      </c>
      <c r="Z75" s="25">
        <v>0</v>
      </c>
      <c r="AA75" s="25">
        <v>5000000</v>
      </c>
      <c r="AB75" s="25">
        <v>0</v>
      </c>
      <c r="AC75" s="25">
        <v>5000000</v>
      </c>
      <c r="AD75" s="25">
        <v>0</v>
      </c>
      <c r="AE75" s="25">
        <v>5000000</v>
      </c>
      <c r="AF75" s="25">
        <v>0</v>
      </c>
      <c r="AG75" s="25">
        <v>5000000</v>
      </c>
      <c r="AH75" s="25">
        <v>0</v>
      </c>
      <c r="AI75" s="25">
        <v>5000000</v>
      </c>
    </row>
    <row r="76" spans="1:35">
      <c r="A76" s="24" t="s">
        <v>78</v>
      </c>
      <c r="B76" s="4" t="s">
        <v>10</v>
      </c>
      <c r="C76" s="25">
        <v>98721370.319999993</v>
      </c>
      <c r="D76" s="25">
        <v>24064968.270000003</v>
      </c>
      <c r="E76" s="25">
        <v>122786338.59</v>
      </c>
      <c r="F76" s="25">
        <v>-22196.020000000019</v>
      </c>
      <c r="G76" s="25">
        <v>122764142.56999999</v>
      </c>
      <c r="H76" s="25">
        <v>775915</v>
      </c>
      <c r="I76" s="25">
        <v>123540057.56999999</v>
      </c>
      <c r="J76" s="25">
        <v>-5594467.1999999993</v>
      </c>
      <c r="K76" s="25">
        <v>117945590.37</v>
      </c>
      <c r="L76" s="25">
        <v>-4996054.0600000005</v>
      </c>
      <c r="M76" s="25">
        <v>112949536.31000002</v>
      </c>
      <c r="N76" s="26">
        <v>101667990.31999999</v>
      </c>
      <c r="O76" s="26">
        <v>195159</v>
      </c>
      <c r="P76" s="26">
        <v>101863149.31999999</v>
      </c>
      <c r="Q76" s="26">
        <v>0</v>
      </c>
      <c r="R76" s="26">
        <v>101863149.31999999</v>
      </c>
      <c r="S76" s="26">
        <v>0</v>
      </c>
      <c r="T76" s="26">
        <v>101863149.31999999</v>
      </c>
      <c r="U76" s="25">
        <v>0</v>
      </c>
      <c r="V76" s="25">
        <v>101863149.31999999</v>
      </c>
      <c r="W76" s="25">
        <v>0</v>
      </c>
      <c r="X76" s="25">
        <v>101863149.31999999</v>
      </c>
      <c r="Y76" s="26">
        <v>93754860</v>
      </c>
      <c r="Z76" s="25">
        <v>6504846.3200000003</v>
      </c>
      <c r="AA76" s="25">
        <v>100259706.31999999</v>
      </c>
      <c r="AB76" s="25">
        <v>0</v>
      </c>
      <c r="AC76" s="25">
        <v>100259706.31999999</v>
      </c>
      <c r="AD76" s="25">
        <v>0</v>
      </c>
      <c r="AE76" s="25">
        <v>100259706.31999999</v>
      </c>
      <c r="AF76" s="25">
        <v>0</v>
      </c>
      <c r="AG76" s="25">
        <v>100259706.31999999</v>
      </c>
      <c r="AH76" s="25">
        <v>0</v>
      </c>
      <c r="AI76" s="25">
        <v>100259706.31999999</v>
      </c>
    </row>
    <row r="77" spans="1:35" s="23" customFormat="1">
      <c r="A77" s="20" t="s">
        <v>79</v>
      </c>
      <c r="B77" s="15" t="s">
        <v>11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1">
        <v>0</v>
      </c>
      <c r="V77" s="21">
        <v>0</v>
      </c>
      <c r="W77" s="21">
        <v>0</v>
      </c>
      <c r="X77" s="21">
        <v>0</v>
      </c>
      <c r="Y77" s="22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</row>
    <row r="78" spans="1:35">
      <c r="A78" s="24" t="s">
        <v>80</v>
      </c>
      <c r="B78" s="4" t="s">
        <v>12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5">
        <v>0</v>
      </c>
      <c r="V78" s="25">
        <v>0</v>
      </c>
      <c r="W78" s="25">
        <v>0</v>
      </c>
      <c r="X78" s="25">
        <v>0</v>
      </c>
      <c r="Y78" s="26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</row>
    <row r="79" spans="1:35" s="23" customFormat="1" ht="31.5">
      <c r="A79" s="20" t="s">
        <v>81</v>
      </c>
      <c r="B79" s="15" t="s">
        <v>13</v>
      </c>
      <c r="C79" s="21">
        <v>14130000</v>
      </c>
      <c r="D79" s="21">
        <v>805764.77</v>
      </c>
      <c r="E79" s="21">
        <v>14935764.77</v>
      </c>
      <c r="F79" s="21">
        <v>0</v>
      </c>
      <c r="G79" s="21">
        <v>14935764.77</v>
      </c>
      <c r="H79" s="21">
        <v>0</v>
      </c>
      <c r="I79" s="21">
        <v>14935764.77</v>
      </c>
      <c r="J79" s="21">
        <v>109638</v>
      </c>
      <c r="K79" s="21">
        <v>15045402.77</v>
      </c>
      <c r="L79" s="21">
        <v>0</v>
      </c>
      <c r="M79" s="21">
        <v>15045402.77</v>
      </c>
      <c r="N79" s="22">
        <v>16199000</v>
      </c>
      <c r="O79" s="22">
        <v>0</v>
      </c>
      <c r="P79" s="22">
        <v>16199000</v>
      </c>
      <c r="Q79" s="22">
        <v>0</v>
      </c>
      <c r="R79" s="22">
        <v>16199000</v>
      </c>
      <c r="S79" s="22">
        <v>0</v>
      </c>
      <c r="T79" s="22">
        <v>16199000</v>
      </c>
      <c r="U79" s="21">
        <v>0</v>
      </c>
      <c r="V79" s="21">
        <v>16199000</v>
      </c>
      <c r="W79" s="21">
        <v>0</v>
      </c>
      <c r="X79" s="21">
        <v>16199000</v>
      </c>
      <c r="Y79" s="22">
        <v>15640000</v>
      </c>
      <c r="Z79" s="21">
        <v>0</v>
      </c>
      <c r="AA79" s="21">
        <v>15640000</v>
      </c>
      <c r="AB79" s="21">
        <v>0</v>
      </c>
      <c r="AC79" s="21">
        <v>15640000</v>
      </c>
      <c r="AD79" s="21">
        <v>0</v>
      </c>
      <c r="AE79" s="21">
        <v>15640000</v>
      </c>
      <c r="AF79" s="21">
        <v>0</v>
      </c>
      <c r="AG79" s="21">
        <v>15640000</v>
      </c>
      <c r="AH79" s="21">
        <v>0</v>
      </c>
      <c r="AI79" s="21">
        <v>15640000</v>
      </c>
    </row>
    <row r="80" spans="1:35">
      <c r="A80" s="24" t="s">
        <v>82</v>
      </c>
      <c r="B80" s="38" t="s">
        <v>234</v>
      </c>
      <c r="C80" s="25">
        <v>30000</v>
      </c>
      <c r="D80" s="25">
        <v>0</v>
      </c>
      <c r="E80" s="25">
        <v>30000</v>
      </c>
      <c r="F80" s="25">
        <v>0</v>
      </c>
      <c r="G80" s="25">
        <v>30000</v>
      </c>
      <c r="H80" s="25">
        <v>0</v>
      </c>
      <c r="I80" s="25">
        <v>30000</v>
      </c>
      <c r="J80" s="25">
        <v>-1500</v>
      </c>
      <c r="K80" s="25">
        <v>28500</v>
      </c>
      <c r="L80" s="25">
        <v>0</v>
      </c>
      <c r="M80" s="25">
        <v>28500</v>
      </c>
      <c r="N80" s="26">
        <v>50000</v>
      </c>
      <c r="O80" s="26">
        <v>0</v>
      </c>
      <c r="P80" s="26">
        <v>50000</v>
      </c>
      <c r="Q80" s="26">
        <v>0</v>
      </c>
      <c r="R80" s="26">
        <v>50000</v>
      </c>
      <c r="S80" s="26">
        <v>0</v>
      </c>
      <c r="T80" s="26">
        <v>50000</v>
      </c>
      <c r="U80" s="25">
        <v>0</v>
      </c>
      <c r="V80" s="25">
        <v>50000</v>
      </c>
      <c r="W80" s="25">
        <v>0</v>
      </c>
      <c r="X80" s="25">
        <v>50000</v>
      </c>
      <c r="Y80" s="26">
        <v>40000</v>
      </c>
      <c r="Z80" s="25">
        <v>0</v>
      </c>
      <c r="AA80" s="25">
        <v>40000</v>
      </c>
      <c r="AB80" s="25">
        <v>0</v>
      </c>
      <c r="AC80" s="25">
        <v>40000</v>
      </c>
      <c r="AD80" s="25">
        <v>0</v>
      </c>
      <c r="AE80" s="25">
        <v>40000</v>
      </c>
      <c r="AF80" s="25">
        <v>0</v>
      </c>
      <c r="AG80" s="25">
        <v>40000</v>
      </c>
      <c r="AH80" s="25">
        <v>0</v>
      </c>
      <c r="AI80" s="25">
        <v>40000</v>
      </c>
    </row>
    <row r="81" spans="1:35" ht="47.25">
      <c r="A81" s="24" t="s">
        <v>232</v>
      </c>
      <c r="B81" s="4" t="s">
        <v>233</v>
      </c>
      <c r="C81" s="25">
        <v>14100000</v>
      </c>
      <c r="D81" s="25">
        <v>805764.77</v>
      </c>
      <c r="E81" s="25">
        <v>14905764.77</v>
      </c>
      <c r="F81" s="25">
        <v>0</v>
      </c>
      <c r="G81" s="25">
        <v>14905764.77</v>
      </c>
      <c r="H81" s="25">
        <v>0</v>
      </c>
      <c r="I81" s="25">
        <v>14905764.77</v>
      </c>
      <c r="J81" s="25">
        <v>111138</v>
      </c>
      <c r="K81" s="25">
        <v>15016902.77</v>
      </c>
      <c r="L81" s="25">
        <v>0</v>
      </c>
      <c r="M81" s="25">
        <v>15016902.77</v>
      </c>
      <c r="N81" s="26">
        <v>16149000</v>
      </c>
      <c r="O81" s="26">
        <v>0</v>
      </c>
      <c r="P81" s="26">
        <v>16149000</v>
      </c>
      <c r="Q81" s="26">
        <v>0</v>
      </c>
      <c r="R81" s="26">
        <v>16149000</v>
      </c>
      <c r="S81" s="26">
        <v>0</v>
      </c>
      <c r="T81" s="26">
        <v>16149000</v>
      </c>
      <c r="U81" s="25">
        <v>0</v>
      </c>
      <c r="V81" s="25">
        <v>16149000</v>
      </c>
      <c r="W81" s="25">
        <v>0</v>
      </c>
      <c r="X81" s="25">
        <v>16149000</v>
      </c>
      <c r="Y81" s="26">
        <v>15600000</v>
      </c>
      <c r="Z81" s="25">
        <v>0</v>
      </c>
      <c r="AA81" s="25">
        <v>15600000</v>
      </c>
      <c r="AB81" s="25">
        <v>0</v>
      </c>
      <c r="AC81" s="25">
        <v>15600000</v>
      </c>
      <c r="AD81" s="25">
        <v>0</v>
      </c>
      <c r="AE81" s="25">
        <v>15600000</v>
      </c>
      <c r="AF81" s="25">
        <v>0</v>
      </c>
      <c r="AG81" s="25">
        <v>15600000</v>
      </c>
      <c r="AH81" s="25">
        <v>0</v>
      </c>
      <c r="AI81" s="25">
        <v>15600000</v>
      </c>
    </row>
    <row r="82" spans="1:35" s="23" customFormat="1">
      <c r="A82" s="20" t="s">
        <v>83</v>
      </c>
      <c r="B82" s="15" t="s">
        <v>14</v>
      </c>
      <c r="C82" s="21">
        <v>44009979</v>
      </c>
      <c r="D82" s="21">
        <v>62310995.020000003</v>
      </c>
      <c r="E82" s="21">
        <v>106320974.02</v>
      </c>
      <c r="F82" s="21">
        <v>4696887.2999999989</v>
      </c>
      <c r="G82" s="21">
        <v>111017861.31999999</v>
      </c>
      <c r="H82" s="21">
        <v>0</v>
      </c>
      <c r="I82" s="21">
        <v>111017861.31999999</v>
      </c>
      <c r="J82" s="21">
        <v>2384695</v>
      </c>
      <c r="K82" s="21">
        <v>113402556.31999999</v>
      </c>
      <c r="L82" s="21">
        <v>-979075</v>
      </c>
      <c r="M82" s="21">
        <v>112423481.31999999</v>
      </c>
      <c r="N82" s="22">
        <v>19335363</v>
      </c>
      <c r="O82" s="22">
        <v>-5976935.6200000001</v>
      </c>
      <c r="P82" s="22">
        <v>13358427.379999999</v>
      </c>
      <c r="Q82" s="22">
        <v>0</v>
      </c>
      <c r="R82" s="22">
        <v>13358427.379999999</v>
      </c>
      <c r="S82" s="22">
        <v>0</v>
      </c>
      <c r="T82" s="22">
        <v>13358427.379999999</v>
      </c>
      <c r="U82" s="21">
        <v>0</v>
      </c>
      <c r="V82" s="21">
        <v>13358427.379999999</v>
      </c>
      <c r="W82" s="21">
        <v>33000000</v>
      </c>
      <c r="X82" s="21">
        <v>46358427.380000003</v>
      </c>
      <c r="Y82" s="22">
        <v>3100000</v>
      </c>
      <c r="Z82" s="21">
        <v>858427.38</v>
      </c>
      <c r="AA82" s="21">
        <v>3958427.38</v>
      </c>
      <c r="AB82" s="21">
        <v>0</v>
      </c>
      <c r="AC82" s="21">
        <v>3958427.38</v>
      </c>
      <c r="AD82" s="21">
        <v>0</v>
      </c>
      <c r="AE82" s="21">
        <v>3958427.38</v>
      </c>
      <c r="AF82" s="21">
        <v>0</v>
      </c>
      <c r="AG82" s="21">
        <v>3958427.38</v>
      </c>
      <c r="AH82" s="21">
        <v>0</v>
      </c>
      <c r="AI82" s="21">
        <v>3958427.38</v>
      </c>
    </row>
    <row r="83" spans="1:35">
      <c r="A83" s="24" t="s">
        <v>84</v>
      </c>
      <c r="B83" s="4" t="s">
        <v>15</v>
      </c>
      <c r="C83" s="25">
        <v>748979</v>
      </c>
      <c r="D83" s="25">
        <v>-90108.98</v>
      </c>
      <c r="E83" s="25">
        <v>658870.02</v>
      </c>
      <c r="F83" s="25">
        <v>0</v>
      </c>
      <c r="G83" s="25">
        <v>658870.02</v>
      </c>
      <c r="H83" s="25">
        <v>0</v>
      </c>
      <c r="I83" s="25">
        <v>658870.02</v>
      </c>
      <c r="J83" s="25">
        <v>0</v>
      </c>
      <c r="K83" s="25">
        <v>658870.02</v>
      </c>
      <c r="L83" s="25">
        <v>0</v>
      </c>
      <c r="M83" s="25">
        <v>658870.02</v>
      </c>
      <c r="N83" s="26">
        <v>748979</v>
      </c>
      <c r="O83" s="26">
        <v>-90108.98</v>
      </c>
      <c r="P83" s="26">
        <v>658870.02</v>
      </c>
      <c r="Q83" s="26">
        <v>0</v>
      </c>
      <c r="R83" s="26">
        <v>658870.02</v>
      </c>
      <c r="S83" s="26">
        <v>0</v>
      </c>
      <c r="T83" s="26">
        <v>658870.02</v>
      </c>
      <c r="U83" s="25">
        <v>0</v>
      </c>
      <c r="V83" s="25">
        <v>658870.02</v>
      </c>
      <c r="W83" s="25">
        <v>0</v>
      </c>
      <c r="X83" s="25">
        <v>658870.02</v>
      </c>
      <c r="Y83" s="26">
        <v>0</v>
      </c>
      <c r="Z83" s="25">
        <v>658870.02</v>
      </c>
      <c r="AA83" s="25">
        <v>658870.02</v>
      </c>
      <c r="AB83" s="25">
        <v>0</v>
      </c>
      <c r="AC83" s="25">
        <v>658870.02</v>
      </c>
      <c r="AD83" s="25">
        <v>0</v>
      </c>
      <c r="AE83" s="25">
        <v>658870.02</v>
      </c>
      <c r="AF83" s="25">
        <v>0</v>
      </c>
      <c r="AG83" s="25">
        <v>658870.02</v>
      </c>
      <c r="AH83" s="25">
        <v>0</v>
      </c>
      <c r="AI83" s="25">
        <v>658870.02</v>
      </c>
    </row>
    <row r="84" spans="1:35">
      <c r="A84" s="24" t="s">
        <v>85</v>
      </c>
      <c r="B84" s="4" t="s">
        <v>16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157495</v>
      </c>
      <c r="K84" s="25">
        <v>157495</v>
      </c>
      <c r="L84" s="25">
        <v>0</v>
      </c>
      <c r="M84" s="25">
        <v>157495</v>
      </c>
      <c r="N84" s="26">
        <v>6086384</v>
      </c>
      <c r="O84" s="26">
        <v>-5886826.6399999997</v>
      </c>
      <c r="P84" s="26">
        <v>199557.36</v>
      </c>
      <c r="Q84" s="26">
        <v>0</v>
      </c>
      <c r="R84" s="26">
        <v>199557.36</v>
      </c>
      <c r="S84" s="26">
        <v>0</v>
      </c>
      <c r="T84" s="26">
        <v>199557.36</v>
      </c>
      <c r="U84" s="25">
        <v>0</v>
      </c>
      <c r="V84" s="25">
        <v>199557.36</v>
      </c>
      <c r="W84" s="25">
        <v>0</v>
      </c>
      <c r="X84" s="25">
        <v>199557.36</v>
      </c>
      <c r="Y84" s="26">
        <v>0</v>
      </c>
      <c r="Z84" s="25">
        <v>199557.36</v>
      </c>
      <c r="AA84" s="25">
        <v>199557.36</v>
      </c>
      <c r="AB84" s="25">
        <v>0</v>
      </c>
      <c r="AC84" s="25">
        <v>199557.36</v>
      </c>
      <c r="AD84" s="25">
        <v>0</v>
      </c>
      <c r="AE84" s="25">
        <v>199557.36</v>
      </c>
      <c r="AF84" s="25">
        <v>0</v>
      </c>
      <c r="AG84" s="25">
        <v>199557.36</v>
      </c>
      <c r="AH84" s="25">
        <v>0</v>
      </c>
      <c r="AI84" s="25">
        <v>199557.36</v>
      </c>
    </row>
    <row r="85" spans="1:35">
      <c r="A85" s="24" t="s">
        <v>86</v>
      </c>
      <c r="B85" s="4" t="s">
        <v>17</v>
      </c>
      <c r="C85" s="25">
        <v>330000</v>
      </c>
      <c r="D85" s="25">
        <v>0</v>
      </c>
      <c r="E85" s="25">
        <v>330000</v>
      </c>
      <c r="F85" s="25">
        <v>0</v>
      </c>
      <c r="G85" s="25">
        <v>330000</v>
      </c>
      <c r="H85" s="25">
        <v>0</v>
      </c>
      <c r="I85" s="25">
        <v>330000</v>
      </c>
      <c r="J85" s="25">
        <v>0</v>
      </c>
      <c r="K85" s="25">
        <v>330000</v>
      </c>
      <c r="L85" s="25">
        <v>-140150</v>
      </c>
      <c r="M85" s="25">
        <v>189850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5">
        <v>0</v>
      </c>
      <c r="V85" s="25">
        <v>0</v>
      </c>
      <c r="W85" s="25">
        <v>0</v>
      </c>
      <c r="X85" s="25">
        <v>0</v>
      </c>
      <c r="Y85" s="26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</row>
    <row r="86" spans="1:35">
      <c r="A86" s="24" t="s">
        <v>87</v>
      </c>
      <c r="B86" s="4" t="s">
        <v>18</v>
      </c>
      <c r="C86" s="25">
        <v>37000000</v>
      </c>
      <c r="D86" s="25">
        <v>62401104</v>
      </c>
      <c r="E86" s="25">
        <v>99401104</v>
      </c>
      <c r="F86" s="25">
        <v>4696887.2999999989</v>
      </c>
      <c r="G86" s="25">
        <v>104097991.3</v>
      </c>
      <c r="H86" s="25">
        <v>0</v>
      </c>
      <c r="I86" s="25">
        <v>104097991.3</v>
      </c>
      <c r="J86" s="25">
        <v>2227200</v>
      </c>
      <c r="K86" s="25">
        <v>106325191.3</v>
      </c>
      <c r="L86" s="25">
        <v>0</v>
      </c>
      <c r="M86" s="25">
        <v>106325191.3</v>
      </c>
      <c r="N86" s="26">
        <v>7250000</v>
      </c>
      <c r="O86" s="26">
        <v>0</v>
      </c>
      <c r="P86" s="26">
        <v>7250000</v>
      </c>
      <c r="Q86" s="26">
        <v>0</v>
      </c>
      <c r="R86" s="26">
        <v>7250000</v>
      </c>
      <c r="S86" s="26">
        <v>0</v>
      </c>
      <c r="T86" s="26">
        <v>7250000</v>
      </c>
      <c r="U86" s="25">
        <v>0</v>
      </c>
      <c r="V86" s="25">
        <v>7250000</v>
      </c>
      <c r="W86" s="25">
        <v>33000000</v>
      </c>
      <c r="X86" s="25">
        <v>40250000</v>
      </c>
      <c r="Y86" s="26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</row>
    <row r="87" spans="1:35" ht="31.5">
      <c r="A87" s="24" t="s">
        <v>88</v>
      </c>
      <c r="B87" s="4" t="s">
        <v>19</v>
      </c>
      <c r="C87" s="25">
        <v>5931000</v>
      </c>
      <c r="D87" s="25">
        <v>0</v>
      </c>
      <c r="E87" s="25">
        <v>5931000</v>
      </c>
      <c r="F87" s="25">
        <v>0</v>
      </c>
      <c r="G87" s="25">
        <v>5931000</v>
      </c>
      <c r="H87" s="25">
        <v>0</v>
      </c>
      <c r="I87" s="25">
        <v>5931000</v>
      </c>
      <c r="J87" s="25">
        <v>0</v>
      </c>
      <c r="K87" s="25">
        <v>5931000</v>
      </c>
      <c r="L87" s="25">
        <v>-838925</v>
      </c>
      <c r="M87" s="25">
        <v>5092075</v>
      </c>
      <c r="N87" s="26">
        <v>5250000</v>
      </c>
      <c r="O87" s="26">
        <v>0</v>
      </c>
      <c r="P87" s="26">
        <v>5250000</v>
      </c>
      <c r="Q87" s="26">
        <v>0</v>
      </c>
      <c r="R87" s="26">
        <v>5250000</v>
      </c>
      <c r="S87" s="26">
        <v>0</v>
      </c>
      <c r="T87" s="26">
        <v>5250000</v>
      </c>
      <c r="U87" s="25">
        <v>0</v>
      </c>
      <c r="V87" s="25">
        <v>5250000</v>
      </c>
      <c r="W87" s="25">
        <v>0</v>
      </c>
      <c r="X87" s="25">
        <v>5250000</v>
      </c>
      <c r="Y87" s="26">
        <v>3100000</v>
      </c>
      <c r="Z87" s="25">
        <v>0</v>
      </c>
      <c r="AA87" s="25">
        <v>3100000</v>
      </c>
      <c r="AB87" s="25">
        <v>0</v>
      </c>
      <c r="AC87" s="25">
        <v>3100000</v>
      </c>
      <c r="AD87" s="25">
        <v>0</v>
      </c>
      <c r="AE87" s="25">
        <v>3100000</v>
      </c>
      <c r="AF87" s="25">
        <v>0</v>
      </c>
      <c r="AG87" s="25">
        <v>3100000</v>
      </c>
      <c r="AH87" s="25">
        <v>0</v>
      </c>
      <c r="AI87" s="25">
        <v>3100000</v>
      </c>
    </row>
    <row r="88" spans="1:35" s="23" customFormat="1" ht="31.5">
      <c r="A88" s="20" t="s">
        <v>89</v>
      </c>
      <c r="B88" s="15" t="s">
        <v>20</v>
      </c>
      <c r="C88" s="21">
        <v>59075087.329999998</v>
      </c>
      <c r="D88" s="21">
        <v>202566964.26000002</v>
      </c>
      <c r="E88" s="21">
        <v>261642051.59</v>
      </c>
      <c r="F88" s="21">
        <v>67224427.169999987</v>
      </c>
      <c r="G88" s="21">
        <v>328866478.75999999</v>
      </c>
      <c r="H88" s="21">
        <v>6356414.8300000001</v>
      </c>
      <c r="I88" s="21">
        <v>335222893.58999991</v>
      </c>
      <c r="J88" s="21">
        <v>11385405.73</v>
      </c>
      <c r="K88" s="21">
        <v>346608299.31999993</v>
      </c>
      <c r="L88" s="21">
        <v>-1969342.95</v>
      </c>
      <c r="M88" s="21">
        <v>344638956.37</v>
      </c>
      <c r="N88" s="22">
        <v>45118809.769999996</v>
      </c>
      <c r="O88" s="22">
        <v>123145071.22</v>
      </c>
      <c r="P88" s="22">
        <v>168263880.99000001</v>
      </c>
      <c r="Q88" s="22">
        <v>50736967.829999998</v>
      </c>
      <c r="R88" s="22">
        <v>219000848.81999999</v>
      </c>
      <c r="S88" s="22">
        <v>0</v>
      </c>
      <c r="T88" s="22">
        <v>219000848.81999999</v>
      </c>
      <c r="U88" s="21">
        <v>0</v>
      </c>
      <c r="V88" s="21">
        <v>219000848.81999999</v>
      </c>
      <c r="W88" s="21">
        <v>5115455.92</v>
      </c>
      <c r="X88" s="21">
        <v>224116304.74000001</v>
      </c>
      <c r="Y88" s="22">
        <v>42273759.439999998</v>
      </c>
      <c r="Z88" s="21">
        <v>189255080.08999997</v>
      </c>
      <c r="AA88" s="21">
        <v>231528839.52999997</v>
      </c>
      <c r="AB88" s="21">
        <v>-89672267.079999998</v>
      </c>
      <c r="AC88" s="21">
        <v>141856572.44999999</v>
      </c>
      <c r="AD88" s="21">
        <v>0</v>
      </c>
      <c r="AE88" s="21">
        <v>141856572.44999999</v>
      </c>
      <c r="AF88" s="21">
        <v>0</v>
      </c>
      <c r="AG88" s="21">
        <v>141856572.44999999</v>
      </c>
      <c r="AH88" s="21">
        <v>-18822990</v>
      </c>
      <c r="AI88" s="21">
        <v>123033582.44999999</v>
      </c>
    </row>
    <row r="89" spans="1:35">
      <c r="A89" s="24" t="s">
        <v>90</v>
      </c>
      <c r="B89" s="4" t="s">
        <v>21</v>
      </c>
      <c r="C89" s="25">
        <v>42919815.210000001</v>
      </c>
      <c r="D89" s="25">
        <v>168498416.95000002</v>
      </c>
      <c r="E89" s="25">
        <v>211418232.16</v>
      </c>
      <c r="F89" s="25">
        <v>55914417.159999996</v>
      </c>
      <c r="G89" s="25">
        <v>267332649.31999996</v>
      </c>
      <c r="H89" s="25">
        <v>466246</v>
      </c>
      <c r="I89" s="25">
        <v>267798895.31999996</v>
      </c>
      <c r="J89" s="25">
        <v>5611565</v>
      </c>
      <c r="K89" s="25">
        <v>273410460.31999993</v>
      </c>
      <c r="L89" s="25">
        <v>-476602.67</v>
      </c>
      <c r="M89" s="25">
        <v>272933857.64999998</v>
      </c>
      <c r="N89" s="26">
        <v>31699424.93</v>
      </c>
      <c r="O89" s="26">
        <v>20384502.380000003</v>
      </c>
      <c r="P89" s="26">
        <v>52083927.310000002</v>
      </c>
      <c r="Q89" s="26">
        <v>50631912.100000001</v>
      </c>
      <c r="R89" s="26">
        <v>102715839.41000001</v>
      </c>
      <c r="S89" s="26">
        <v>0</v>
      </c>
      <c r="T89" s="26">
        <v>102715839.41000001</v>
      </c>
      <c r="U89" s="25">
        <v>0</v>
      </c>
      <c r="V89" s="25">
        <v>102715839.41000001</v>
      </c>
      <c r="W89" s="25">
        <v>0</v>
      </c>
      <c r="X89" s="25">
        <v>102715839.41000001</v>
      </c>
      <c r="Y89" s="26">
        <v>36371054.75</v>
      </c>
      <c r="Z89" s="25">
        <v>89590365.329999998</v>
      </c>
      <c r="AA89" s="25">
        <v>125961420.08</v>
      </c>
      <c r="AB89" s="25">
        <v>-89672267.079999998</v>
      </c>
      <c r="AC89" s="25">
        <v>36289153</v>
      </c>
      <c r="AD89" s="25">
        <v>0</v>
      </c>
      <c r="AE89" s="25">
        <v>36289153</v>
      </c>
      <c r="AF89" s="25">
        <v>0</v>
      </c>
      <c r="AG89" s="25">
        <v>36289153</v>
      </c>
      <c r="AH89" s="25">
        <v>0</v>
      </c>
      <c r="AI89" s="25">
        <v>36289153</v>
      </c>
    </row>
    <row r="90" spans="1:35">
      <c r="A90" s="24" t="s">
        <v>91</v>
      </c>
      <c r="B90" s="4" t="s">
        <v>22</v>
      </c>
      <c r="C90" s="25">
        <v>571272.12</v>
      </c>
      <c r="D90" s="25">
        <v>458744.89999999997</v>
      </c>
      <c r="E90" s="25">
        <v>1030017.02</v>
      </c>
      <c r="F90" s="25">
        <v>801019.76</v>
      </c>
      <c r="G90" s="25">
        <v>1831036.78</v>
      </c>
      <c r="H90" s="25">
        <v>161213.57999999999</v>
      </c>
      <c r="I90" s="25">
        <v>1992250.36</v>
      </c>
      <c r="J90" s="25">
        <v>6091500.7300000004</v>
      </c>
      <c r="K90" s="25">
        <v>8083751.0900000008</v>
      </c>
      <c r="L90" s="25">
        <v>-18954.05</v>
      </c>
      <c r="M90" s="25">
        <v>8064797.040000001</v>
      </c>
      <c r="N90" s="26">
        <v>1498984.84</v>
      </c>
      <c r="O90" s="26">
        <v>60987344.079999998</v>
      </c>
      <c r="P90" s="26">
        <v>62486328.920000002</v>
      </c>
      <c r="Q90" s="26">
        <v>105055.73</v>
      </c>
      <c r="R90" s="26">
        <v>62591384.649999999</v>
      </c>
      <c r="S90" s="26">
        <v>0</v>
      </c>
      <c r="T90" s="26">
        <v>62591384.649999999</v>
      </c>
      <c r="U90" s="25">
        <v>0</v>
      </c>
      <c r="V90" s="25">
        <v>62591384.649999999</v>
      </c>
      <c r="W90" s="25">
        <v>-2384544.08</v>
      </c>
      <c r="X90" s="25">
        <v>60206840.57</v>
      </c>
      <c r="Y90" s="26">
        <v>1534704.69</v>
      </c>
      <c r="Z90" s="25">
        <v>57891490</v>
      </c>
      <c r="AA90" s="25">
        <v>59426194.689999998</v>
      </c>
      <c r="AB90" s="25">
        <v>0</v>
      </c>
      <c r="AC90" s="25">
        <v>59426194.689999998</v>
      </c>
      <c r="AD90" s="25">
        <v>0</v>
      </c>
      <c r="AE90" s="25">
        <v>59426194.689999998</v>
      </c>
      <c r="AF90" s="25">
        <v>0</v>
      </c>
      <c r="AG90" s="25">
        <v>59426194.689999998</v>
      </c>
      <c r="AH90" s="25">
        <v>-18822990</v>
      </c>
      <c r="AI90" s="25">
        <v>40603204.689999998</v>
      </c>
    </row>
    <row r="91" spans="1:35">
      <c r="A91" s="24" t="s">
        <v>92</v>
      </c>
      <c r="B91" s="4" t="s">
        <v>23</v>
      </c>
      <c r="C91" s="25">
        <v>14950000</v>
      </c>
      <c r="D91" s="25">
        <v>33609802.409999996</v>
      </c>
      <c r="E91" s="25">
        <v>48559802.409999996</v>
      </c>
      <c r="F91" s="25">
        <v>10508990.25</v>
      </c>
      <c r="G91" s="25">
        <v>59068792.659999996</v>
      </c>
      <c r="H91" s="25">
        <v>5728955.25</v>
      </c>
      <c r="I91" s="25">
        <v>64797747.909999996</v>
      </c>
      <c r="J91" s="25">
        <v>-317660</v>
      </c>
      <c r="K91" s="25">
        <v>64480087.909999996</v>
      </c>
      <c r="L91" s="25">
        <v>-1259786.23</v>
      </c>
      <c r="M91" s="25">
        <v>63220301.68</v>
      </c>
      <c r="N91" s="26">
        <v>11810400</v>
      </c>
      <c r="O91" s="26">
        <v>41773224.759999998</v>
      </c>
      <c r="P91" s="26">
        <v>53583624.760000005</v>
      </c>
      <c r="Q91" s="26">
        <v>0</v>
      </c>
      <c r="R91" s="26">
        <v>53583624.760000005</v>
      </c>
      <c r="S91" s="26">
        <v>0</v>
      </c>
      <c r="T91" s="26">
        <v>53583624.760000005</v>
      </c>
      <c r="U91" s="25">
        <v>0</v>
      </c>
      <c r="V91" s="25">
        <v>53583624.760000005</v>
      </c>
      <c r="W91" s="25">
        <v>7500000</v>
      </c>
      <c r="X91" s="25">
        <v>61083624.760000005</v>
      </c>
      <c r="Y91" s="26">
        <v>4258000</v>
      </c>
      <c r="Z91" s="25">
        <v>41773224.759999998</v>
      </c>
      <c r="AA91" s="25">
        <v>46031224.759999998</v>
      </c>
      <c r="AB91" s="25">
        <v>0</v>
      </c>
      <c r="AC91" s="25">
        <v>46031224.759999998</v>
      </c>
      <c r="AD91" s="25">
        <v>0</v>
      </c>
      <c r="AE91" s="25">
        <v>46031224.759999998</v>
      </c>
      <c r="AF91" s="25">
        <v>0</v>
      </c>
      <c r="AG91" s="25">
        <v>46031224.759999998</v>
      </c>
      <c r="AH91" s="25">
        <v>0</v>
      </c>
      <c r="AI91" s="25">
        <v>46031224.759999998</v>
      </c>
    </row>
    <row r="92" spans="1:35" ht="31.5">
      <c r="A92" s="24" t="s">
        <v>93</v>
      </c>
      <c r="B92" s="4" t="s">
        <v>24</v>
      </c>
      <c r="C92" s="25">
        <v>634000</v>
      </c>
      <c r="D92" s="25">
        <v>0</v>
      </c>
      <c r="E92" s="25">
        <v>634000</v>
      </c>
      <c r="F92" s="25">
        <v>0</v>
      </c>
      <c r="G92" s="25">
        <v>634000</v>
      </c>
      <c r="H92" s="25">
        <v>0</v>
      </c>
      <c r="I92" s="25">
        <v>634000</v>
      </c>
      <c r="J92" s="25">
        <v>0</v>
      </c>
      <c r="K92" s="25">
        <v>634000</v>
      </c>
      <c r="L92" s="25">
        <v>-214000</v>
      </c>
      <c r="M92" s="25">
        <v>420000</v>
      </c>
      <c r="N92" s="26">
        <v>110000</v>
      </c>
      <c r="O92" s="26">
        <v>0</v>
      </c>
      <c r="P92" s="26">
        <v>110000</v>
      </c>
      <c r="Q92" s="26">
        <v>0</v>
      </c>
      <c r="R92" s="26">
        <v>110000</v>
      </c>
      <c r="S92" s="26">
        <v>0</v>
      </c>
      <c r="T92" s="26">
        <v>110000</v>
      </c>
      <c r="U92" s="25">
        <v>0</v>
      </c>
      <c r="V92" s="25">
        <v>110000</v>
      </c>
      <c r="W92" s="25">
        <v>0</v>
      </c>
      <c r="X92" s="25">
        <v>110000</v>
      </c>
      <c r="Y92" s="26">
        <v>110000</v>
      </c>
      <c r="Z92" s="25">
        <v>0</v>
      </c>
      <c r="AA92" s="25">
        <v>110000</v>
      </c>
      <c r="AB92" s="25">
        <v>0</v>
      </c>
      <c r="AC92" s="25">
        <v>110000</v>
      </c>
      <c r="AD92" s="25">
        <v>0</v>
      </c>
      <c r="AE92" s="25">
        <v>110000</v>
      </c>
      <c r="AF92" s="25">
        <v>0</v>
      </c>
      <c r="AG92" s="25">
        <v>110000</v>
      </c>
      <c r="AH92" s="25">
        <v>0</v>
      </c>
      <c r="AI92" s="25">
        <v>110000</v>
      </c>
    </row>
    <row r="93" spans="1:35" s="23" customFormat="1">
      <c r="A93" s="20" t="s">
        <v>94</v>
      </c>
      <c r="B93" s="15" t="s">
        <v>25</v>
      </c>
      <c r="C93" s="21">
        <v>6270000</v>
      </c>
      <c r="D93" s="21">
        <v>515000</v>
      </c>
      <c r="E93" s="21">
        <v>6785000</v>
      </c>
      <c r="F93" s="21">
        <v>0</v>
      </c>
      <c r="G93" s="21">
        <v>6785000</v>
      </c>
      <c r="H93" s="21">
        <v>0</v>
      </c>
      <c r="I93" s="21">
        <v>6785000</v>
      </c>
      <c r="J93" s="21">
        <v>-178968.5</v>
      </c>
      <c r="K93" s="21">
        <v>6606031.5</v>
      </c>
      <c r="L93" s="21">
        <v>0</v>
      </c>
      <c r="M93" s="21">
        <v>6606031.5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1">
        <v>0</v>
      </c>
      <c r="V93" s="21">
        <v>0</v>
      </c>
      <c r="W93" s="21">
        <v>8174623</v>
      </c>
      <c r="X93" s="21">
        <v>8174623</v>
      </c>
      <c r="Y93" s="22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</row>
    <row r="94" spans="1:35" ht="31.5">
      <c r="A94" s="24" t="s">
        <v>95</v>
      </c>
      <c r="B94" s="4" t="s">
        <v>26</v>
      </c>
      <c r="C94" s="25">
        <v>6270000</v>
      </c>
      <c r="D94" s="25">
        <v>515000</v>
      </c>
      <c r="E94" s="25">
        <v>6785000</v>
      </c>
      <c r="F94" s="25">
        <v>0</v>
      </c>
      <c r="G94" s="25">
        <v>6785000</v>
      </c>
      <c r="H94" s="25">
        <v>0</v>
      </c>
      <c r="I94" s="25">
        <v>6785000</v>
      </c>
      <c r="J94" s="25">
        <v>-178968.5</v>
      </c>
      <c r="K94" s="25">
        <v>6606031.5</v>
      </c>
      <c r="L94" s="25">
        <v>0</v>
      </c>
      <c r="M94" s="25">
        <v>6606031.5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5">
        <v>0</v>
      </c>
      <c r="V94" s="25">
        <v>0</v>
      </c>
      <c r="W94" s="25">
        <v>8174623</v>
      </c>
      <c r="X94" s="25">
        <v>8174623</v>
      </c>
      <c r="Y94" s="26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</row>
    <row r="95" spans="1:35" s="23" customFormat="1">
      <c r="A95" s="20" t="s">
        <v>96</v>
      </c>
      <c r="B95" s="15" t="s">
        <v>27</v>
      </c>
      <c r="C95" s="21">
        <v>605516242</v>
      </c>
      <c r="D95" s="21">
        <v>69005235.170000002</v>
      </c>
      <c r="E95" s="21">
        <v>674521477.17000008</v>
      </c>
      <c r="F95" s="21">
        <v>1117818.92</v>
      </c>
      <c r="G95" s="21">
        <v>675639296.09000003</v>
      </c>
      <c r="H95" s="21">
        <v>0</v>
      </c>
      <c r="I95" s="21">
        <v>675639296.09000003</v>
      </c>
      <c r="J95" s="21">
        <v>4002696.0200000005</v>
      </c>
      <c r="K95" s="21">
        <v>679641992.11000001</v>
      </c>
      <c r="L95" s="21">
        <v>-1447150.04</v>
      </c>
      <c r="M95" s="21">
        <v>678194842.06999993</v>
      </c>
      <c r="N95" s="22">
        <v>612197359.5</v>
      </c>
      <c r="O95" s="22">
        <v>44213592.359999999</v>
      </c>
      <c r="P95" s="22">
        <v>656410951.86000001</v>
      </c>
      <c r="Q95" s="22">
        <v>0</v>
      </c>
      <c r="R95" s="22">
        <v>656410951.86000001</v>
      </c>
      <c r="S95" s="22">
        <v>0</v>
      </c>
      <c r="T95" s="22">
        <v>656410951.86000001</v>
      </c>
      <c r="U95" s="21">
        <v>3997296</v>
      </c>
      <c r="V95" s="21">
        <v>660408247.86000001</v>
      </c>
      <c r="W95" s="21">
        <v>0</v>
      </c>
      <c r="X95" s="21">
        <v>660408247.86000001</v>
      </c>
      <c r="Y95" s="22">
        <v>216429320</v>
      </c>
      <c r="Z95" s="21">
        <v>464505093</v>
      </c>
      <c r="AA95" s="21">
        <v>680934413</v>
      </c>
      <c r="AB95" s="21">
        <v>0</v>
      </c>
      <c r="AC95" s="21">
        <v>680934413</v>
      </c>
      <c r="AD95" s="21">
        <v>0</v>
      </c>
      <c r="AE95" s="21">
        <v>680934413</v>
      </c>
      <c r="AF95" s="21">
        <v>6546769</v>
      </c>
      <c r="AG95" s="21">
        <v>687481182</v>
      </c>
      <c r="AH95" s="21">
        <v>0</v>
      </c>
      <c r="AI95" s="21">
        <v>687481182</v>
      </c>
    </row>
    <row r="96" spans="1:35">
      <c r="A96" s="24" t="s">
        <v>97</v>
      </c>
      <c r="B96" s="4" t="s">
        <v>28</v>
      </c>
      <c r="C96" s="25">
        <v>240455045</v>
      </c>
      <c r="D96" s="25">
        <v>6083652.6599999992</v>
      </c>
      <c r="E96" s="25">
        <v>246538697.66</v>
      </c>
      <c r="F96" s="25">
        <v>-220001.83999999985</v>
      </c>
      <c r="G96" s="25">
        <v>246318695.82000002</v>
      </c>
      <c r="H96" s="25">
        <v>0</v>
      </c>
      <c r="I96" s="25">
        <v>246318695.82000002</v>
      </c>
      <c r="J96" s="25">
        <v>2125020.14</v>
      </c>
      <c r="K96" s="25">
        <v>248443715.96000001</v>
      </c>
      <c r="L96" s="25">
        <v>-429656.04</v>
      </c>
      <c r="M96" s="25">
        <v>248014059.91999999</v>
      </c>
      <c r="N96" s="26">
        <v>243028837</v>
      </c>
      <c r="O96" s="26">
        <v>-6881009</v>
      </c>
      <c r="P96" s="26">
        <v>236147828</v>
      </c>
      <c r="Q96" s="26">
        <v>0</v>
      </c>
      <c r="R96" s="26">
        <v>236147828</v>
      </c>
      <c r="S96" s="26">
        <v>0</v>
      </c>
      <c r="T96" s="26">
        <v>236147828</v>
      </c>
      <c r="U96" s="25">
        <v>0</v>
      </c>
      <c r="V96" s="25">
        <v>236147828</v>
      </c>
      <c r="W96" s="25">
        <v>0</v>
      </c>
      <c r="X96" s="25">
        <v>236147828</v>
      </c>
      <c r="Y96" s="26">
        <v>93805420</v>
      </c>
      <c r="Z96" s="25">
        <v>153336320</v>
      </c>
      <c r="AA96" s="25">
        <v>247141740</v>
      </c>
      <c r="AB96" s="25">
        <v>0</v>
      </c>
      <c r="AC96" s="25">
        <v>247141740</v>
      </c>
      <c r="AD96" s="25">
        <v>0</v>
      </c>
      <c r="AE96" s="25">
        <v>247141740</v>
      </c>
      <c r="AF96" s="25">
        <v>0</v>
      </c>
      <c r="AG96" s="25">
        <v>247141740</v>
      </c>
      <c r="AH96" s="25">
        <v>0</v>
      </c>
      <c r="AI96" s="25">
        <v>247141740</v>
      </c>
    </row>
    <row r="97" spans="1:35">
      <c r="A97" s="24" t="s">
        <v>98</v>
      </c>
      <c r="B97" s="4" t="s">
        <v>29</v>
      </c>
      <c r="C97" s="25">
        <v>319042046</v>
      </c>
      <c r="D97" s="25">
        <v>63430100.920000002</v>
      </c>
      <c r="E97" s="25">
        <v>382472146.92000002</v>
      </c>
      <c r="F97" s="25">
        <v>1341564.2399999998</v>
      </c>
      <c r="G97" s="25">
        <v>383813711.15999997</v>
      </c>
      <c r="H97" s="25">
        <v>0</v>
      </c>
      <c r="I97" s="25">
        <v>383813711.15999997</v>
      </c>
      <c r="J97" s="25">
        <v>2258872.06</v>
      </c>
      <c r="K97" s="25">
        <v>386072583.22000003</v>
      </c>
      <c r="L97" s="25">
        <v>-266194</v>
      </c>
      <c r="M97" s="25">
        <v>385806389.22000003</v>
      </c>
      <c r="N97" s="26">
        <v>341531371.5</v>
      </c>
      <c r="O97" s="26">
        <v>56521609</v>
      </c>
      <c r="P97" s="26">
        <v>398052980.5</v>
      </c>
      <c r="Q97" s="26">
        <v>0</v>
      </c>
      <c r="R97" s="26">
        <v>398052980.5</v>
      </c>
      <c r="S97" s="26">
        <v>0</v>
      </c>
      <c r="T97" s="26">
        <v>398052980.5</v>
      </c>
      <c r="U97" s="25">
        <v>0</v>
      </c>
      <c r="V97" s="25">
        <v>398052980.5</v>
      </c>
      <c r="W97" s="25">
        <v>0</v>
      </c>
      <c r="X97" s="25">
        <v>398052980.5</v>
      </c>
      <c r="Y97" s="26">
        <v>103274940</v>
      </c>
      <c r="Z97" s="25">
        <v>302932107</v>
      </c>
      <c r="AA97" s="25">
        <v>406207047</v>
      </c>
      <c r="AB97" s="25">
        <v>0</v>
      </c>
      <c r="AC97" s="25">
        <v>406207047</v>
      </c>
      <c r="AD97" s="25">
        <v>0</v>
      </c>
      <c r="AE97" s="25">
        <v>406207047</v>
      </c>
      <c r="AF97" s="25">
        <v>0</v>
      </c>
      <c r="AG97" s="25">
        <v>406207047</v>
      </c>
      <c r="AH97" s="25">
        <v>0</v>
      </c>
      <c r="AI97" s="25">
        <v>406207047</v>
      </c>
    </row>
    <row r="98" spans="1:35">
      <c r="A98" s="24" t="s">
        <v>99</v>
      </c>
      <c r="B98" s="4" t="s">
        <v>30</v>
      </c>
      <c r="C98" s="25">
        <v>28452000</v>
      </c>
      <c r="D98" s="25">
        <v>1891175</v>
      </c>
      <c r="E98" s="25">
        <v>30343175</v>
      </c>
      <c r="F98" s="25">
        <v>-206543.48</v>
      </c>
      <c r="G98" s="25">
        <v>30136631.52</v>
      </c>
      <c r="H98" s="25">
        <v>0</v>
      </c>
      <c r="I98" s="25">
        <v>30136631.52</v>
      </c>
      <c r="J98" s="25">
        <v>471138.29</v>
      </c>
      <c r="K98" s="25">
        <v>30607769.809999999</v>
      </c>
      <c r="L98" s="25">
        <v>-700000</v>
      </c>
      <c r="M98" s="25">
        <v>29907769.809999999</v>
      </c>
      <c r="N98" s="26">
        <v>10800000</v>
      </c>
      <c r="O98" s="26">
        <v>36787.360000000001</v>
      </c>
      <c r="P98" s="26">
        <v>10836787.359999999</v>
      </c>
      <c r="Q98" s="26">
        <v>0</v>
      </c>
      <c r="R98" s="26">
        <v>10836787.359999999</v>
      </c>
      <c r="S98" s="26">
        <v>0</v>
      </c>
      <c r="T98" s="26">
        <v>10836787.359999999</v>
      </c>
      <c r="U98" s="25">
        <v>3997296</v>
      </c>
      <c r="V98" s="25">
        <v>14834083.359999999</v>
      </c>
      <c r="W98" s="25">
        <v>0</v>
      </c>
      <c r="X98" s="25">
        <v>14834083.359999999</v>
      </c>
      <c r="Y98" s="26">
        <v>10800000</v>
      </c>
      <c r="Z98" s="25">
        <v>5308750</v>
      </c>
      <c r="AA98" s="25">
        <v>16108750</v>
      </c>
      <c r="AB98" s="25">
        <v>0</v>
      </c>
      <c r="AC98" s="25">
        <v>16108750</v>
      </c>
      <c r="AD98" s="25">
        <v>0</v>
      </c>
      <c r="AE98" s="25">
        <v>16108750</v>
      </c>
      <c r="AF98" s="25">
        <v>6546769</v>
      </c>
      <c r="AG98" s="25">
        <v>22655519</v>
      </c>
      <c r="AH98" s="25">
        <v>0</v>
      </c>
      <c r="AI98" s="25">
        <v>22655519</v>
      </c>
    </row>
    <row r="99" spans="1:35" ht="31.5">
      <c r="A99" s="24" t="s">
        <v>100</v>
      </c>
      <c r="B99" s="4" t="s">
        <v>31</v>
      </c>
      <c r="C99" s="25">
        <v>80000</v>
      </c>
      <c r="D99" s="25">
        <v>0</v>
      </c>
      <c r="E99" s="25">
        <v>80000</v>
      </c>
      <c r="F99" s="25">
        <v>0</v>
      </c>
      <c r="G99" s="25">
        <v>80000</v>
      </c>
      <c r="H99" s="25">
        <v>0</v>
      </c>
      <c r="I99" s="25">
        <v>80000</v>
      </c>
      <c r="J99" s="25">
        <v>0</v>
      </c>
      <c r="K99" s="25">
        <v>80000</v>
      </c>
      <c r="L99" s="25">
        <v>-34500</v>
      </c>
      <c r="M99" s="25">
        <v>45500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5">
        <v>0</v>
      </c>
      <c r="V99" s="25">
        <v>0</v>
      </c>
      <c r="W99" s="25">
        <v>0</v>
      </c>
      <c r="X99" s="25">
        <v>0</v>
      </c>
      <c r="Y99" s="26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</row>
    <row r="100" spans="1:35">
      <c r="A100" s="24" t="s">
        <v>101</v>
      </c>
      <c r="B100" s="4" t="s">
        <v>32</v>
      </c>
      <c r="C100" s="25">
        <v>6632058</v>
      </c>
      <c r="D100" s="25">
        <v>-2849690.5</v>
      </c>
      <c r="E100" s="25">
        <v>3782367.5</v>
      </c>
      <c r="F100" s="25">
        <v>202800</v>
      </c>
      <c r="G100" s="25">
        <v>3985167.5</v>
      </c>
      <c r="H100" s="25">
        <v>0</v>
      </c>
      <c r="I100" s="25">
        <v>3985167.5</v>
      </c>
      <c r="J100" s="25">
        <v>-591994.47</v>
      </c>
      <c r="K100" s="25">
        <v>3393173.0300000003</v>
      </c>
      <c r="L100" s="25">
        <v>-16800</v>
      </c>
      <c r="M100" s="25">
        <v>3376373.0300000003</v>
      </c>
      <c r="N100" s="26">
        <v>5982058</v>
      </c>
      <c r="O100" s="26">
        <v>-5582058</v>
      </c>
      <c r="P100" s="26">
        <v>400000</v>
      </c>
      <c r="Q100" s="26">
        <v>0</v>
      </c>
      <c r="R100" s="26">
        <v>400000</v>
      </c>
      <c r="S100" s="26">
        <v>0</v>
      </c>
      <c r="T100" s="26">
        <v>400000</v>
      </c>
      <c r="U100" s="25">
        <v>0</v>
      </c>
      <c r="V100" s="25">
        <v>400000</v>
      </c>
      <c r="W100" s="25">
        <v>0</v>
      </c>
      <c r="X100" s="25">
        <v>400000</v>
      </c>
      <c r="Y100" s="26">
        <v>400000</v>
      </c>
      <c r="Z100" s="25">
        <v>0</v>
      </c>
      <c r="AA100" s="25">
        <v>400000</v>
      </c>
      <c r="AB100" s="25">
        <v>0</v>
      </c>
      <c r="AC100" s="25">
        <v>400000</v>
      </c>
      <c r="AD100" s="25">
        <v>0</v>
      </c>
      <c r="AE100" s="25">
        <v>400000</v>
      </c>
      <c r="AF100" s="25">
        <v>0</v>
      </c>
      <c r="AG100" s="25">
        <v>400000</v>
      </c>
      <c r="AH100" s="25">
        <v>0</v>
      </c>
      <c r="AI100" s="25">
        <v>400000</v>
      </c>
    </row>
    <row r="101" spans="1:35">
      <c r="A101" s="24" t="s">
        <v>102</v>
      </c>
      <c r="B101" s="4" t="s">
        <v>33</v>
      </c>
      <c r="C101" s="25">
        <v>10855093</v>
      </c>
      <c r="D101" s="25">
        <v>449997.08999999997</v>
      </c>
      <c r="E101" s="25">
        <v>11305090.09</v>
      </c>
      <c r="F101" s="25">
        <v>0</v>
      </c>
      <c r="G101" s="25">
        <v>11305090.09</v>
      </c>
      <c r="H101" s="25">
        <v>0</v>
      </c>
      <c r="I101" s="25">
        <v>11305090.09</v>
      </c>
      <c r="J101" s="25">
        <v>-260340</v>
      </c>
      <c r="K101" s="25">
        <v>11044750.09</v>
      </c>
      <c r="L101" s="25">
        <v>0</v>
      </c>
      <c r="M101" s="25">
        <v>11044750.09</v>
      </c>
      <c r="N101" s="26">
        <v>10855093</v>
      </c>
      <c r="O101" s="26">
        <v>118263</v>
      </c>
      <c r="P101" s="26">
        <v>10973356</v>
      </c>
      <c r="Q101" s="26">
        <v>0</v>
      </c>
      <c r="R101" s="26">
        <v>10973356</v>
      </c>
      <c r="S101" s="26">
        <v>0</v>
      </c>
      <c r="T101" s="26">
        <v>10973356</v>
      </c>
      <c r="U101" s="25">
        <v>0</v>
      </c>
      <c r="V101" s="25">
        <v>10973356</v>
      </c>
      <c r="W101" s="25">
        <v>0</v>
      </c>
      <c r="X101" s="25">
        <v>10973356</v>
      </c>
      <c r="Y101" s="26">
        <v>8148960</v>
      </c>
      <c r="Z101" s="25">
        <v>2927916</v>
      </c>
      <c r="AA101" s="25">
        <v>11076876</v>
      </c>
      <c r="AB101" s="25">
        <v>0</v>
      </c>
      <c r="AC101" s="25">
        <v>11076876</v>
      </c>
      <c r="AD101" s="25">
        <v>0</v>
      </c>
      <c r="AE101" s="25">
        <v>11076876</v>
      </c>
      <c r="AF101" s="25">
        <v>0</v>
      </c>
      <c r="AG101" s="25">
        <v>11076876</v>
      </c>
      <c r="AH101" s="25">
        <v>0</v>
      </c>
      <c r="AI101" s="25">
        <v>11076876</v>
      </c>
    </row>
    <row r="102" spans="1:35" s="23" customFormat="1">
      <c r="A102" s="20" t="s">
        <v>103</v>
      </c>
      <c r="B102" s="15" t="s">
        <v>34</v>
      </c>
      <c r="C102" s="21">
        <v>62873200</v>
      </c>
      <c r="D102" s="21">
        <v>6862334.2800000003</v>
      </c>
      <c r="E102" s="21">
        <v>69735534.280000001</v>
      </c>
      <c r="F102" s="21">
        <v>3267480</v>
      </c>
      <c r="G102" s="21">
        <v>73003014.280000001</v>
      </c>
      <c r="H102" s="21">
        <v>303.02999999999997</v>
      </c>
      <c r="I102" s="21">
        <v>73003317.310000002</v>
      </c>
      <c r="J102" s="21">
        <v>46599.810000000056</v>
      </c>
      <c r="K102" s="21">
        <v>73049917.120000005</v>
      </c>
      <c r="L102" s="21">
        <v>-202291.11000000004</v>
      </c>
      <c r="M102" s="21">
        <v>72847626.00999999</v>
      </c>
      <c r="N102" s="22">
        <v>3154688</v>
      </c>
      <c r="O102" s="22">
        <v>168005</v>
      </c>
      <c r="P102" s="22">
        <v>3322693</v>
      </c>
      <c r="Q102" s="22">
        <v>0</v>
      </c>
      <c r="R102" s="22">
        <v>3322693</v>
      </c>
      <c r="S102" s="22">
        <v>0</v>
      </c>
      <c r="T102" s="22">
        <v>3322693</v>
      </c>
      <c r="U102" s="21">
        <v>0</v>
      </c>
      <c r="V102" s="21">
        <v>3322693</v>
      </c>
      <c r="W102" s="21">
        <v>0</v>
      </c>
      <c r="X102" s="21">
        <v>3322693</v>
      </c>
      <c r="Y102" s="22">
        <v>3298410</v>
      </c>
      <c r="Z102" s="21">
        <v>168005</v>
      </c>
      <c r="AA102" s="21">
        <v>3466415</v>
      </c>
      <c r="AB102" s="21">
        <v>0</v>
      </c>
      <c r="AC102" s="21">
        <v>3466415</v>
      </c>
      <c r="AD102" s="21">
        <v>0</v>
      </c>
      <c r="AE102" s="21">
        <v>3466415</v>
      </c>
      <c r="AF102" s="21">
        <v>-24009.599999999999</v>
      </c>
      <c r="AG102" s="21">
        <v>3442405.4</v>
      </c>
      <c r="AH102" s="21">
        <v>0</v>
      </c>
      <c r="AI102" s="21">
        <v>3442405.4</v>
      </c>
    </row>
    <row r="103" spans="1:35">
      <c r="A103" s="24" t="s">
        <v>104</v>
      </c>
      <c r="B103" s="4" t="s">
        <v>35</v>
      </c>
      <c r="C103" s="25">
        <v>60293200</v>
      </c>
      <c r="D103" s="25">
        <v>6377516.9199999999</v>
      </c>
      <c r="E103" s="25">
        <v>66670716.920000002</v>
      </c>
      <c r="F103" s="25">
        <v>3267480</v>
      </c>
      <c r="G103" s="25">
        <v>69938196.920000002</v>
      </c>
      <c r="H103" s="25">
        <v>303.02999999999997</v>
      </c>
      <c r="I103" s="25">
        <v>69938499.950000003</v>
      </c>
      <c r="J103" s="25">
        <v>244381.81000000006</v>
      </c>
      <c r="K103" s="25">
        <v>70182881.760000005</v>
      </c>
      <c r="L103" s="25">
        <v>197708.88999999996</v>
      </c>
      <c r="M103" s="25">
        <v>70380590.649999991</v>
      </c>
      <c r="N103" s="26">
        <v>574688</v>
      </c>
      <c r="O103" s="26">
        <v>168005</v>
      </c>
      <c r="P103" s="26">
        <v>742693</v>
      </c>
      <c r="Q103" s="26">
        <v>0</v>
      </c>
      <c r="R103" s="26">
        <v>742693</v>
      </c>
      <c r="S103" s="26">
        <v>0</v>
      </c>
      <c r="T103" s="26">
        <v>742693</v>
      </c>
      <c r="U103" s="25">
        <v>0</v>
      </c>
      <c r="V103" s="25">
        <v>742693</v>
      </c>
      <c r="W103" s="25">
        <v>0</v>
      </c>
      <c r="X103" s="25">
        <v>742693</v>
      </c>
      <c r="Y103" s="26">
        <v>718410</v>
      </c>
      <c r="Z103" s="25">
        <v>168005</v>
      </c>
      <c r="AA103" s="25">
        <v>886415</v>
      </c>
      <c r="AB103" s="25">
        <v>0</v>
      </c>
      <c r="AC103" s="25">
        <v>886415</v>
      </c>
      <c r="AD103" s="25">
        <v>0</v>
      </c>
      <c r="AE103" s="25">
        <v>886415</v>
      </c>
      <c r="AF103" s="25">
        <v>-24009.599999999999</v>
      </c>
      <c r="AG103" s="25">
        <v>862405.4</v>
      </c>
      <c r="AH103" s="25">
        <v>0</v>
      </c>
      <c r="AI103" s="25">
        <v>862405.4</v>
      </c>
    </row>
    <row r="104" spans="1:35" ht="31.5">
      <c r="A104" s="24" t="s">
        <v>105</v>
      </c>
      <c r="B104" s="4" t="s">
        <v>36</v>
      </c>
      <c r="C104" s="25">
        <v>2580000</v>
      </c>
      <c r="D104" s="25">
        <v>484817.36</v>
      </c>
      <c r="E104" s="25">
        <v>3064817.36</v>
      </c>
      <c r="F104" s="25">
        <v>0</v>
      </c>
      <c r="G104" s="25">
        <v>3064817.36</v>
      </c>
      <c r="H104" s="25">
        <v>0</v>
      </c>
      <c r="I104" s="25">
        <v>3064817.36</v>
      </c>
      <c r="J104" s="25">
        <v>-197782</v>
      </c>
      <c r="K104" s="25">
        <v>2867035.36</v>
      </c>
      <c r="L104" s="25">
        <v>-400000</v>
      </c>
      <c r="M104" s="25">
        <v>2467035.36</v>
      </c>
      <c r="N104" s="26">
        <v>2580000</v>
      </c>
      <c r="O104" s="26">
        <v>0</v>
      </c>
      <c r="P104" s="26">
        <v>2580000</v>
      </c>
      <c r="Q104" s="26">
        <v>0</v>
      </c>
      <c r="R104" s="26">
        <v>2580000</v>
      </c>
      <c r="S104" s="26">
        <v>0</v>
      </c>
      <c r="T104" s="26">
        <v>2580000</v>
      </c>
      <c r="U104" s="25">
        <v>0</v>
      </c>
      <c r="V104" s="25">
        <v>2580000</v>
      </c>
      <c r="W104" s="25">
        <v>0</v>
      </c>
      <c r="X104" s="25">
        <v>2580000</v>
      </c>
      <c r="Y104" s="26">
        <v>2580000</v>
      </c>
      <c r="Z104" s="25">
        <v>0</v>
      </c>
      <c r="AA104" s="25">
        <v>2580000</v>
      </c>
      <c r="AB104" s="25">
        <v>0</v>
      </c>
      <c r="AC104" s="25">
        <v>2580000</v>
      </c>
      <c r="AD104" s="25">
        <v>0</v>
      </c>
      <c r="AE104" s="25">
        <v>2580000</v>
      </c>
      <c r="AF104" s="25">
        <v>0</v>
      </c>
      <c r="AG104" s="25">
        <v>2580000</v>
      </c>
      <c r="AH104" s="25">
        <v>0</v>
      </c>
      <c r="AI104" s="25">
        <v>2580000</v>
      </c>
    </row>
    <row r="105" spans="1:35" s="23" customFormat="1">
      <c r="A105" s="20" t="s">
        <v>106</v>
      </c>
      <c r="B105" s="15" t="s">
        <v>37</v>
      </c>
      <c r="C105" s="21">
        <v>106762682.68000001</v>
      </c>
      <c r="D105" s="21">
        <v>23732524.129999999</v>
      </c>
      <c r="E105" s="21">
        <v>130495206.81</v>
      </c>
      <c r="F105" s="21">
        <v>0</v>
      </c>
      <c r="G105" s="21">
        <v>130495206.81</v>
      </c>
      <c r="H105" s="21">
        <v>-24960000</v>
      </c>
      <c r="I105" s="21">
        <v>105535206.81</v>
      </c>
      <c r="J105" s="21">
        <v>5655253.2999999998</v>
      </c>
      <c r="K105" s="21">
        <v>111190460.11</v>
      </c>
      <c r="L105" s="21">
        <v>-252645.20000000019</v>
      </c>
      <c r="M105" s="21">
        <v>110937814.91</v>
      </c>
      <c r="N105" s="22">
        <v>106117694.68000001</v>
      </c>
      <c r="O105" s="22">
        <v>10084373.439999999</v>
      </c>
      <c r="P105" s="22">
        <v>116202068.12</v>
      </c>
      <c r="Q105" s="22">
        <v>0</v>
      </c>
      <c r="R105" s="22">
        <v>116202068.12</v>
      </c>
      <c r="S105" s="22">
        <v>0</v>
      </c>
      <c r="T105" s="22">
        <v>116202068.12</v>
      </c>
      <c r="U105" s="21">
        <v>0</v>
      </c>
      <c r="V105" s="21">
        <v>116202068.12</v>
      </c>
      <c r="W105" s="21">
        <v>0</v>
      </c>
      <c r="X105" s="21">
        <v>116202068.12</v>
      </c>
      <c r="Y105" s="22">
        <v>1828000</v>
      </c>
      <c r="Z105" s="21">
        <v>100864162.89</v>
      </c>
      <c r="AA105" s="21">
        <v>102692162.89</v>
      </c>
      <c r="AB105" s="21">
        <v>0</v>
      </c>
      <c r="AC105" s="21">
        <v>102692162.89</v>
      </c>
      <c r="AD105" s="21">
        <v>0</v>
      </c>
      <c r="AE105" s="21">
        <v>102692162.89</v>
      </c>
      <c r="AF105" s="21">
        <v>0</v>
      </c>
      <c r="AG105" s="21">
        <v>102692162.89</v>
      </c>
      <c r="AH105" s="21">
        <v>0</v>
      </c>
      <c r="AI105" s="21">
        <v>102692162.89</v>
      </c>
    </row>
    <row r="106" spans="1:35">
      <c r="A106" s="24" t="s">
        <v>107</v>
      </c>
      <c r="B106" s="4" t="s">
        <v>38</v>
      </c>
      <c r="C106" s="25">
        <v>1630000</v>
      </c>
      <c r="D106" s="25">
        <v>0</v>
      </c>
      <c r="E106" s="25">
        <v>1630000</v>
      </c>
      <c r="F106" s="25">
        <v>0</v>
      </c>
      <c r="G106" s="25">
        <v>1630000</v>
      </c>
      <c r="H106" s="25">
        <v>0</v>
      </c>
      <c r="I106" s="25">
        <v>1630000</v>
      </c>
      <c r="J106" s="25">
        <v>0</v>
      </c>
      <c r="K106" s="25">
        <v>1630000</v>
      </c>
      <c r="L106" s="25">
        <v>40720</v>
      </c>
      <c r="M106" s="25">
        <v>1670720</v>
      </c>
      <c r="N106" s="26">
        <v>1160000</v>
      </c>
      <c r="O106" s="26">
        <v>0</v>
      </c>
      <c r="P106" s="26">
        <v>1160000</v>
      </c>
      <c r="Q106" s="26">
        <v>0</v>
      </c>
      <c r="R106" s="26">
        <v>1160000</v>
      </c>
      <c r="S106" s="26">
        <v>0</v>
      </c>
      <c r="T106" s="26">
        <v>1160000</v>
      </c>
      <c r="U106" s="25">
        <v>0</v>
      </c>
      <c r="V106" s="25">
        <v>1160000</v>
      </c>
      <c r="W106" s="25">
        <v>0</v>
      </c>
      <c r="X106" s="25">
        <v>1160000</v>
      </c>
      <c r="Y106" s="26">
        <v>1160000</v>
      </c>
      <c r="Z106" s="25">
        <v>0</v>
      </c>
      <c r="AA106" s="25">
        <v>1160000</v>
      </c>
      <c r="AB106" s="25">
        <v>0</v>
      </c>
      <c r="AC106" s="25">
        <v>1160000</v>
      </c>
      <c r="AD106" s="25">
        <v>0</v>
      </c>
      <c r="AE106" s="25">
        <v>1160000</v>
      </c>
      <c r="AF106" s="25">
        <v>0</v>
      </c>
      <c r="AG106" s="25">
        <v>1160000</v>
      </c>
      <c r="AH106" s="25">
        <v>0</v>
      </c>
      <c r="AI106" s="25">
        <v>1160000</v>
      </c>
    </row>
    <row r="107" spans="1:35">
      <c r="A107" s="24" t="s">
        <v>108</v>
      </c>
      <c r="B107" s="4" t="s">
        <v>39</v>
      </c>
      <c r="C107" s="25">
        <v>19357200</v>
      </c>
      <c r="D107" s="25">
        <v>-60000</v>
      </c>
      <c r="E107" s="25">
        <v>19297200</v>
      </c>
      <c r="F107" s="25">
        <v>0</v>
      </c>
      <c r="G107" s="25">
        <v>19297200</v>
      </c>
      <c r="H107" s="25">
        <v>0</v>
      </c>
      <c r="I107" s="25">
        <v>19297200</v>
      </c>
      <c r="J107" s="25">
        <v>31303</v>
      </c>
      <c r="K107" s="25">
        <v>19328503</v>
      </c>
      <c r="L107" s="25">
        <v>-2417303</v>
      </c>
      <c r="M107" s="25">
        <v>16911200</v>
      </c>
      <c r="N107" s="26">
        <v>17910300</v>
      </c>
      <c r="O107" s="26">
        <v>-60000</v>
      </c>
      <c r="P107" s="26">
        <v>17850300</v>
      </c>
      <c r="Q107" s="26">
        <v>0</v>
      </c>
      <c r="R107" s="26">
        <v>17850300</v>
      </c>
      <c r="S107" s="26">
        <v>0</v>
      </c>
      <c r="T107" s="26">
        <v>17850300</v>
      </c>
      <c r="U107" s="25">
        <v>0</v>
      </c>
      <c r="V107" s="25">
        <v>17850300</v>
      </c>
      <c r="W107" s="25">
        <v>0</v>
      </c>
      <c r="X107" s="25">
        <v>17850300</v>
      </c>
      <c r="Y107" s="26">
        <v>82000</v>
      </c>
      <c r="Z107" s="25">
        <v>3740000</v>
      </c>
      <c r="AA107" s="25">
        <v>3822000</v>
      </c>
      <c r="AB107" s="25">
        <v>0</v>
      </c>
      <c r="AC107" s="25">
        <v>3822000</v>
      </c>
      <c r="AD107" s="25">
        <v>0</v>
      </c>
      <c r="AE107" s="25">
        <v>3822000</v>
      </c>
      <c r="AF107" s="25">
        <v>0</v>
      </c>
      <c r="AG107" s="25">
        <v>3822000</v>
      </c>
      <c r="AH107" s="25">
        <v>0</v>
      </c>
      <c r="AI107" s="25">
        <v>3822000</v>
      </c>
    </row>
    <row r="108" spans="1:35">
      <c r="A108" s="24" t="s">
        <v>109</v>
      </c>
      <c r="B108" s="4" t="s">
        <v>40</v>
      </c>
      <c r="C108" s="25">
        <v>85775482.680000007</v>
      </c>
      <c r="D108" s="25">
        <v>23792524.129999999</v>
      </c>
      <c r="E108" s="25">
        <v>109568006.81</v>
      </c>
      <c r="F108" s="25">
        <v>0</v>
      </c>
      <c r="G108" s="25">
        <v>109568006.81</v>
      </c>
      <c r="H108" s="25">
        <v>-24960000</v>
      </c>
      <c r="I108" s="25">
        <v>84608006.810000002</v>
      </c>
      <c r="J108" s="25">
        <v>5623950.2999999998</v>
      </c>
      <c r="K108" s="25">
        <v>90231957.109999999</v>
      </c>
      <c r="L108" s="25">
        <v>2123937.7999999998</v>
      </c>
      <c r="M108" s="25">
        <v>92355894.909999996</v>
      </c>
      <c r="N108" s="26">
        <v>87047394.680000007</v>
      </c>
      <c r="O108" s="26">
        <v>10144373.439999999</v>
      </c>
      <c r="P108" s="26">
        <v>97191768.120000005</v>
      </c>
      <c r="Q108" s="26">
        <v>0</v>
      </c>
      <c r="R108" s="26">
        <v>97191768.120000005</v>
      </c>
      <c r="S108" s="26">
        <v>0</v>
      </c>
      <c r="T108" s="26">
        <v>97191768.120000005</v>
      </c>
      <c r="U108" s="25">
        <v>0</v>
      </c>
      <c r="V108" s="25">
        <v>97191768.120000005</v>
      </c>
      <c r="W108" s="25">
        <v>0</v>
      </c>
      <c r="X108" s="25">
        <v>97191768.120000005</v>
      </c>
      <c r="Y108" s="26">
        <v>586000</v>
      </c>
      <c r="Z108" s="25">
        <v>97124162.890000001</v>
      </c>
      <c r="AA108" s="25">
        <v>97710162.890000001</v>
      </c>
      <c r="AB108" s="25">
        <v>0</v>
      </c>
      <c r="AC108" s="25">
        <v>97710162.890000001</v>
      </c>
      <c r="AD108" s="25">
        <v>0</v>
      </c>
      <c r="AE108" s="25">
        <v>97710162.890000001</v>
      </c>
      <c r="AF108" s="25">
        <v>0</v>
      </c>
      <c r="AG108" s="25">
        <v>97710162.890000001</v>
      </c>
      <c r="AH108" s="25">
        <v>0</v>
      </c>
      <c r="AI108" s="25">
        <v>97710162.890000001</v>
      </c>
    </row>
    <row r="109" spans="1:35" s="23" customFormat="1">
      <c r="A109" s="20" t="s">
        <v>110</v>
      </c>
      <c r="B109" s="15" t="s">
        <v>41</v>
      </c>
      <c r="C109" s="21">
        <v>12572000</v>
      </c>
      <c r="D109" s="21">
        <v>1259922.6599999999</v>
      </c>
      <c r="E109" s="21">
        <v>13831922.66</v>
      </c>
      <c r="F109" s="21">
        <v>-290140</v>
      </c>
      <c r="G109" s="21">
        <v>13541782.66</v>
      </c>
      <c r="H109" s="21">
        <v>0</v>
      </c>
      <c r="I109" s="21">
        <v>13541782.66</v>
      </c>
      <c r="J109" s="21">
        <v>-178497.81</v>
      </c>
      <c r="K109" s="21">
        <v>13363284.85</v>
      </c>
      <c r="L109" s="21">
        <v>-19533.400000000001</v>
      </c>
      <c r="M109" s="21">
        <v>13343751.449999999</v>
      </c>
      <c r="N109" s="22">
        <v>12110000</v>
      </c>
      <c r="O109" s="22">
        <v>213460</v>
      </c>
      <c r="P109" s="22">
        <v>12323460</v>
      </c>
      <c r="Q109" s="22">
        <v>505509.8</v>
      </c>
      <c r="R109" s="22">
        <v>12828969.800000001</v>
      </c>
      <c r="S109" s="22">
        <v>0</v>
      </c>
      <c r="T109" s="22">
        <v>12828969.800000001</v>
      </c>
      <c r="U109" s="21">
        <v>0</v>
      </c>
      <c r="V109" s="21">
        <v>12828969.800000001</v>
      </c>
      <c r="W109" s="21">
        <v>0</v>
      </c>
      <c r="X109" s="21">
        <v>12828969.800000001</v>
      </c>
      <c r="Y109" s="22">
        <v>0</v>
      </c>
      <c r="Z109" s="21">
        <v>213460</v>
      </c>
      <c r="AA109" s="21">
        <v>213460</v>
      </c>
      <c r="AB109" s="21">
        <v>0</v>
      </c>
      <c r="AC109" s="21">
        <v>213460</v>
      </c>
      <c r="AD109" s="21">
        <v>0</v>
      </c>
      <c r="AE109" s="21">
        <v>213460</v>
      </c>
      <c r="AF109" s="21">
        <v>0</v>
      </c>
      <c r="AG109" s="21">
        <v>213460</v>
      </c>
      <c r="AH109" s="21">
        <v>0</v>
      </c>
      <c r="AI109" s="21">
        <v>213460</v>
      </c>
    </row>
    <row r="110" spans="1:35">
      <c r="A110" s="24" t="s">
        <v>111</v>
      </c>
      <c r="B110" s="4" t="s">
        <v>42</v>
      </c>
      <c r="C110" s="25">
        <v>12572000</v>
      </c>
      <c r="D110" s="25">
        <v>1259922.6599999999</v>
      </c>
      <c r="E110" s="25">
        <v>13831922.66</v>
      </c>
      <c r="F110" s="25">
        <v>-290140</v>
      </c>
      <c r="G110" s="25">
        <v>13541782.66</v>
      </c>
      <c r="H110" s="25">
        <v>0</v>
      </c>
      <c r="I110" s="25">
        <v>13541782.66</v>
      </c>
      <c r="J110" s="25">
        <v>-178497.81</v>
      </c>
      <c r="K110" s="25">
        <v>13363284.85</v>
      </c>
      <c r="L110" s="25">
        <v>-19533.400000000001</v>
      </c>
      <c r="M110" s="25">
        <v>13343751.449999999</v>
      </c>
      <c r="N110" s="26">
        <v>12110000</v>
      </c>
      <c r="O110" s="26">
        <v>213460</v>
      </c>
      <c r="P110" s="26">
        <v>12323460</v>
      </c>
      <c r="Q110" s="26">
        <v>505509.8</v>
      </c>
      <c r="R110" s="26">
        <v>12828969.800000001</v>
      </c>
      <c r="S110" s="26">
        <v>0</v>
      </c>
      <c r="T110" s="26">
        <v>12828969.800000001</v>
      </c>
      <c r="U110" s="25">
        <v>0</v>
      </c>
      <c r="V110" s="25">
        <v>12828969.800000001</v>
      </c>
      <c r="W110" s="25">
        <v>0</v>
      </c>
      <c r="X110" s="25">
        <v>12828969.800000001</v>
      </c>
      <c r="Y110" s="26">
        <v>0</v>
      </c>
      <c r="Z110" s="25">
        <v>213460</v>
      </c>
      <c r="AA110" s="25">
        <v>213460</v>
      </c>
      <c r="AB110" s="25">
        <v>0</v>
      </c>
      <c r="AC110" s="25">
        <v>213460</v>
      </c>
      <c r="AD110" s="25">
        <v>0</v>
      </c>
      <c r="AE110" s="25">
        <v>213460</v>
      </c>
      <c r="AF110" s="25">
        <v>0</v>
      </c>
      <c r="AG110" s="25">
        <v>213460</v>
      </c>
      <c r="AH110" s="25">
        <v>0</v>
      </c>
      <c r="AI110" s="25">
        <v>213460</v>
      </c>
    </row>
    <row r="111" spans="1:35" s="23" customFormat="1">
      <c r="A111" s="20" t="s">
        <v>112</v>
      </c>
      <c r="B111" s="15" t="s">
        <v>43</v>
      </c>
      <c r="C111" s="21">
        <v>2586000</v>
      </c>
      <c r="D111" s="21">
        <v>2000000</v>
      </c>
      <c r="E111" s="21">
        <v>4586000</v>
      </c>
      <c r="F111" s="21">
        <v>0</v>
      </c>
      <c r="G111" s="21">
        <v>4586000</v>
      </c>
      <c r="H111" s="21">
        <v>28000</v>
      </c>
      <c r="I111" s="21">
        <v>4614000</v>
      </c>
      <c r="J111" s="21">
        <v>0</v>
      </c>
      <c r="K111" s="21">
        <v>4614000</v>
      </c>
      <c r="L111" s="21">
        <v>-47704.800000000003</v>
      </c>
      <c r="M111" s="21">
        <v>4566295.2</v>
      </c>
      <c r="N111" s="22">
        <v>4586000</v>
      </c>
      <c r="O111" s="22">
        <v>0</v>
      </c>
      <c r="P111" s="22">
        <v>4586000</v>
      </c>
      <c r="Q111" s="22">
        <v>0</v>
      </c>
      <c r="R111" s="22">
        <v>4586000</v>
      </c>
      <c r="S111" s="22">
        <v>0</v>
      </c>
      <c r="T111" s="22">
        <v>4586000</v>
      </c>
      <c r="U111" s="21">
        <v>0</v>
      </c>
      <c r="V111" s="21">
        <v>4586000</v>
      </c>
      <c r="W111" s="21">
        <v>0</v>
      </c>
      <c r="X111" s="21">
        <v>4586000</v>
      </c>
      <c r="Y111" s="22">
        <v>4586000</v>
      </c>
      <c r="Z111" s="21">
        <v>0</v>
      </c>
      <c r="AA111" s="21">
        <v>4586000</v>
      </c>
      <c r="AB111" s="21">
        <v>0</v>
      </c>
      <c r="AC111" s="21">
        <v>4586000</v>
      </c>
      <c r="AD111" s="21">
        <v>0</v>
      </c>
      <c r="AE111" s="21">
        <v>4586000</v>
      </c>
      <c r="AF111" s="21">
        <v>0</v>
      </c>
      <c r="AG111" s="21">
        <v>4586000</v>
      </c>
      <c r="AH111" s="21">
        <v>0</v>
      </c>
      <c r="AI111" s="21">
        <v>4586000</v>
      </c>
    </row>
    <row r="112" spans="1:35">
      <c r="A112" s="24" t="s">
        <v>113</v>
      </c>
      <c r="B112" s="4" t="s">
        <v>44</v>
      </c>
      <c r="C112" s="25">
        <v>2586000</v>
      </c>
      <c r="D112" s="25">
        <v>2000000</v>
      </c>
      <c r="E112" s="25">
        <v>4586000</v>
      </c>
      <c r="F112" s="25">
        <v>0</v>
      </c>
      <c r="G112" s="25">
        <v>4586000</v>
      </c>
      <c r="H112" s="25">
        <v>28000</v>
      </c>
      <c r="I112" s="25">
        <v>4614000</v>
      </c>
      <c r="J112" s="25">
        <v>0</v>
      </c>
      <c r="K112" s="25">
        <v>4614000</v>
      </c>
      <c r="L112" s="25">
        <v>-47704.800000000003</v>
      </c>
      <c r="M112" s="25">
        <v>4566295.2</v>
      </c>
      <c r="N112" s="26">
        <v>4586000</v>
      </c>
      <c r="O112" s="26">
        <v>0</v>
      </c>
      <c r="P112" s="26">
        <v>4586000</v>
      </c>
      <c r="Q112" s="26">
        <v>0</v>
      </c>
      <c r="R112" s="26">
        <v>4586000</v>
      </c>
      <c r="S112" s="26">
        <v>0</v>
      </c>
      <c r="T112" s="26">
        <v>4586000</v>
      </c>
      <c r="U112" s="25">
        <v>0</v>
      </c>
      <c r="V112" s="25">
        <v>4586000</v>
      </c>
      <c r="W112" s="25">
        <v>0</v>
      </c>
      <c r="X112" s="25">
        <v>4586000</v>
      </c>
      <c r="Y112" s="26">
        <v>4586000</v>
      </c>
      <c r="Z112" s="25">
        <v>0</v>
      </c>
      <c r="AA112" s="25">
        <v>4586000</v>
      </c>
      <c r="AB112" s="25">
        <v>0</v>
      </c>
      <c r="AC112" s="25">
        <v>4586000</v>
      </c>
      <c r="AD112" s="25">
        <v>0</v>
      </c>
      <c r="AE112" s="25">
        <v>4586000</v>
      </c>
      <c r="AF112" s="25">
        <v>0</v>
      </c>
      <c r="AG112" s="25">
        <v>4586000</v>
      </c>
      <c r="AH112" s="25">
        <v>0</v>
      </c>
      <c r="AI112" s="25">
        <v>4586000</v>
      </c>
    </row>
    <row r="113" spans="1:35" s="23" customFormat="1" ht="47.25" hidden="1">
      <c r="A113" s="20" t="s">
        <v>114</v>
      </c>
      <c r="B113" s="15" t="s">
        <v>45</v>
      </c>
      <c r="C113" s="21">
        <f>C114</f>
        <v>0</v>
      </c>
      <c r="D113" s="21">
        <f t="shared" ref="D113:AI113" si="99">D114</f>
        <v>0</v>
      </c>
      <c r="E113" s="21">
        <f t="shared" si="99"/>
        <v>0</v>
      </c>
      <c r="F113" s="21">
        <f t="shared" si="99"/>
        <v>0</v>
      </c>
      <c r="G113" s="21">
        <f t="shared" si="99"/>
        <v>0</v>
      </c>
      <c r="H113" s="21">
        <f t="shared" si="99"/>
        <v>0</v>
      </c>
      <c r="I113" s="21">
        <f t="shared" si="99"/>
        <v>0</v>
      </c>
      <c r="J113" s="21">
        <f t="shared" si="99"/>
        <v>0</v>
      </c>
      <c r="K113" s="21">
        <f t="shared" si="99"/>
        <v>0</v>
      </c>
      <c r="L113" s="21">
        <f t="shared" si="99"/>
        <v>0</v>
      </c>
      <c r="M113" s="21">
        <f t="shared" si="99"/>
        <v>0</v>
      </c>
      <c r="N113" s="22">
        <f t="shared" si="99"/>
        <v>0</v>
      </c>
      <c r="O113" s="22">
        <f t="shared" si="99"/>
        <v>0</v>
      </c>
      <c r="P113" s="22">
        <f t="shared" si="99"/>
        <v>0</v>
      </c>
      <c r="Q113" s="22">
        <f t="shared" si="99"/>
        <v>0</v>
      </c>
      <c r="R113" s="22">
        <f t="shared" si="99"/>
        <v>0</v>
      </c>
      <c r="S113" s="22">
        <f t="shared" si="99"/>
        <v>0</v>
      </c>
      <c r="T113" s="22">
        <f t="shared" si="99"/>
        <v>0</v>
      </c>
      <c r="U113" s="21">
        <f t="shared" si="99"/>
        <v>0</v>
      </c>
      <c r="V113" s="21">
        <f t="shared" si="99"/>
        <v>0</v>
      </c>
      <c r="W113" s="21">
        <f t="shared" si="99"/>
        <v>0</v>
      </c>
      <c r="X113" s="21">
        <f t="shared" si="99"/>
        <v>0</v>
      </c>
      <c r="Y113" s="22">
        <f t="shared" si="99"/>
        <v>0</v>
      </c>
      <c r="Z113" s="21">
        <f t="shared" si="99"/>
        <v>0</v>
      </c>
      <c r="AA113" s="21">
        <f t="shared" si="99"/>
        <v>0</v>
      </c>
      <c r="AB113" s="21">
        <f t="shared" si="99"/>
        <v>0</v>
      </c>
      <c r="AC113" s="21">
        <f t="shared" si="99"/>
        <v>0</v>
      </c>
      <c r="AD113" s="21">
        <f t="shared" si="99"/>
        <v>0</v>
      </c>
      <c r="AE113" s="21">
        <f t="shared" si="99"/>
        <v>0</v>
      </c>
      <c r="AF113" s="21">
        <f t="shared" si="99"/>
        <v>0</v>
      </c>
      <c r="AG113" s="21">
        <f t="shared" si="99"/>
        <v>0</v>
      </c>
      <c r="AH113" s="21">
        <f t="shared" si="99"/>
        <v>0</v>
      </c>
      <c r="AI113" s="21">
        <f t="shared" si="99"/>
        <v>0</v>
      </c>
    </row>
    <row r="114" spans="1:35" ht="31.5" hidden="1">
      <c r="A114" s="24" t="s">
        <v>115</v>
      </c>
      <c r="B114" s="4" t="s">
        <v>46</v>
      </c>
      <c r="C114" s="25">
        <v>0</v>
      </c>
      <c r="D114" s="25">
        <v>0</v>
      </c>
      <c r="E114" s="25">
        <f>C114+D114</f>
        <v>0</v>
      </c>
      <c r="F114" s="25">
        <v>0</v>
      </c>
      <c r="G114" s="25">
        <f>E114+F114</f>
        <v>0</v>
      </c>
      <c r="H114" s="25">
        <v>0</v>
      </c>
      <c r="I114" s="25">
        <f>G114+H114</f>
        <v>0</v>
      </c>
      <c r="J114" s="25">
        <v>0</v>
      </c>
      <c r="K114" s="25">
        <f>I114+J114</f>
        <v>0</v>
      </c>
      <c r="L114" s="25">
        <v>0</v>
      </c>
      <c r="M114" s="25">
        <f>K114+L114</f>
        <v>0</v>
      </c>
      <c r="N114" s="26">
        <v>0</v>
      </c>
      <c r="O114" s="26">
        <v>0</v>
      </c>
      <c r="P114" s="25">
        <f>N114+O114</f>
        <v>0</v>
      </c>
      <c r="Q114" s="26">
        <v>0</v>
      </c>
      <c r="R114" s="25">
        <f>P114+Q114</f>
        <v>0</v>
      </c>
      <c r="S114" s="26">
        <v>0</v>
      </c>
      <c r="T114" s="25">
        <f>R114+S114</f>
        <v>0</v>
      </c>
      <c r="U114" s="25">
        <v>0</v>
      </c>
      <c r="V114" s="25">
        <f>T114+U114</f>
        <v>0</v>
      </c>
      <c r="W114" s="25">
        <v>0</v>
      </c>
      <c r="X114" s="25">
        <f>V114+W114</f>
        <v>0</v>
      </c>
      <c r="Y114" s="26">
        <v>0</v>
      </c>
      <c r="Z114" s="25">
        <v>0</v>
      </c>
      <c r="AA114" s="25">
        <f>Y114+Z114</f>
        <v>0</v>
      </c>
      <c r="AB114" s="25">
        <v>0</v>
      </c>
      <c r="AC114" s="25">
        <f>AA114+AB114</f>
        <v>0</v>
      </c>
      <c r="AD114" s="25">
        <v>0</v>
      </c>
      <c r="AE114" s="25">
        <f>AC114+AD114</f>
        <v>0</v>
      </c>
      <c r="AF114" s="25">
        <v>0</v>
      </c>
      <c r="AG114" s="25">
        <f>AE114+AF114</f>
        <v>0</v>
      </c>
      <c r="AH114" s="25">
        <v>0</v>
      </c>
      <c r="AI114" s="25">
        <f>AG114+AH114</f>
        <v>0</v>
      </c>
    </row>
    <row r="115" spans="1:35" s="23" customFormat="1">
      <c r="A115" s="20"/>
      <c r="B115" s="15" t="s">
        <v>205</v>
      </c>
      <c r="C115" s="21">
        <v>0</v>
      </c>
      <c r="D115" s="21">
        <v>0</v>
      </c>
      <c r="E115" s="21">
        <f>C115+D115</f>
        <v>0</v>
      </c>
      <c r="F115" s="21">
        <v>0</v>
      </c>
      <c r="G115" s="21">
        <f>E115+F115</f>
        <v>0</v>
      </c>
      <c r="H115" s="21">
        <v>0</v>
      </c>
      <c r="I115" s="21">
        <f>G115+H115</f>
        <v>0</v>
      </c>
      <c r="J115" s="21">
        <v>0</v>
      </c>
      <c r="K115" s="21">
        <f>I115+J115</f>
        <v>0</v>
      </c>
      <c r="L115" s="21">
        <v>0</v>
      </c>
      <c r="M115" s="21">
        <f>K115+L115</f>
        <v>0</v>
      </c>
      <c r="N115" s="22">
        <v>61752124.579999998</v>
      </c>
      <c r="O115" s="22">
        <v>19444469.579999998</v>
      </c>
      <c r="P115" s="21">
        <f>N115+O115</f>
        <v>81196594.159999996</v>
      </c>
      <c r="Q115" s="22">
        <v>-651071.06000000006</v>
      </c>
      <c r="R115" s="21">
        <f>P115+Q115</f>
        <v>80545523.099999994</v>
      </c>
      <c r="S115" s="22">
        <v>0</v>
      </c>
      <c r="T115" s="21">
        <f>R115+S115</f>
        <v>80545523.099999994</v>
      </c>
      <c r="U115" s="21">
        <v>-3997296</v>
      </c>
      <c r="V115" s="21">
        <f>T115+U115</f>
        <v>76548227.099999994</v>
      </c>
      <c r="W115" s="21">
        <v>-48674623</v>
      </c>
      <c r="X115" s="21">
        <f>V115+W115</f>
        <v>27873604.099999994</v>
      </c>
      <c r="Y115" s="22">
        <v>89712682.560000002</v>
      </c>
      <c r="Z115" s="21">
        <v>43092131.340000004</v>
      </c>
      <c r="AA115" s="21">
        <f>Y115+Z115</f>
        <v>132804813.90000001</v>
      </c>
      <c r="AB115" s="21">
        <v>71737.81</v>
      </c>
      <c r="AC115" s="21">
        <f>AA115+AB115</f>
        <v>132876551.71000001</v>
      </c>
      <c r="AD115" s="21">
        <v>0</v>
      </c>
      <c r="AE115" s="21">
        <f>AC115+AD115</f>
        <v>132876551.71000001</v>
      </c>
      <c r="AF115" s="21">
        <v>-6546769</v>
      </c>
      <c r="AG115" s="21">
        <f>AE115+AF115</f>
        <v>126329782.71000001</v>
      </c>
      <c r="AH115" s="21">
        <v>0</v>
      </c>
      <c r="AI115" s="21">
        <f>AG115+AH115</f>
        <v>126329782.71000001</v>
      </c>
    </row>
    <row r="116" spans="1:35">
      <c r="A116" s="7"/>
      <c r="B116" s="7"/>
    </row>
    <row r="117" spans="1:35">
      <c r="A117" s="7"/>
      <c r="B117" s="7"/>
    </row>
    <row r="118" spans="1:35">
      <c r="A118" s="7"/>
      <c r="B118" s="7"/>
    </row>
  </sheetData>
  <mergeCells count="5">
    <mergeCell ref="A3:A4"/>
    <mergeCell ref="B3:B4"/>
    <mergeCell ref="N3:X3"/>
    <mergeCell ref="Y3:AI3"/>
    <mergeCell ref="C3:M3"/>
  </mergeCells>
  <pageMargins left="0.37" right="0.33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2021-04-09T00:37:34Z</cp:lastPrinted>
  <dcterms:created xsi:type="dcterms:W3CDTF">2021-04-06T05:25:08Z</dcterms:created>
  <dcterms:modified xsi:type="dcterms:W3CDTF">2022-04-22T00:16:24Z</dcterms:modified>
</cp:coreProperties>
</file>