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8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O12" i="1"/>
  <c r="N12"/>
  <c r="L12"/>
  <c r="K12"/>
  <c r="J6"/>
  <c r="J23"/>
  <c r="K22"/>
  <c r="L22"/>
  <c r="N22"/>
  <c r="O22"/>
  <c r="K21"/>
  <c r="L21"/>
  <c r="N21"/>
  <c r="O21"/>
  <c r="J16"/>
  <c r="J11"/>
  <c r="N39"/>
  <c r="O39"/>
  <c r="D6"/>
  <c r="E6"/>
  <c r="F6"/>
  <c r="G6"/>
  <c r="H6"/>
  <c r="C6"/>
  <c r="D23"/>
  <c r="E23"/>
  <c r="F23"/>
  <c r="G23"/>
  <c r="H23"/>
  <c r="I23"/>
  <c r="C23"/>
  <c r="D16"/>
  <c r="E16"/>
  <c r="F16"/>
  <c r="G16"/>
  <c r="H16"/>
  <c r="I16"/>
  <c r="C16"/>
  <c r="D11"/>
  <c r="E11"/>
  <c r="F11"/>
  <c r="G11"/>
  <c r="H11"/>
  <c r="I11"/>
  <c r="I6" s="1"/>
  <c r="C11"/>
  <c r="K45"/>
  <c r="K53"/>
  <c r="K52"/>
  <c r="N52"/>
  <c r="O52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K57"/>
  <c r="L57"/>
  <c r="K58"/>
  <c r="K59"/>
  <c r="L59"/>
  <c r="K60"/>
  <c r="L60"/>
  <c r="K61"/>
  <c r="K62"/>
  <c r="K63"/>
  <c r="L63"/>
  <c r="K65"/>
  <c r="C64"/>
  <c r="K64" s="1"/>
  <c r="C56"/>
  <c r="C66"/>
  <c r="L64" l="1"/>
  <c r="K39"/>
  <c r="K6"/>
  <c r="L6"/>
  <c r="K7"/>
  <c r="L7"/>
  <c r="K8"/>
  <c r="L8"/>
  <c r="K9"/>
  <c r="L9"/>
  <c r="K10"/>
  <c r="L10"/>
  <c r="K11"/>
  <c r="L11"/>
  <c r="K13"/>
  <c r="L13"/>
  <c r="K14"/>
  <c r="L14"/>
  <c r="K15"/>
  <c r="L15"/>
  <c r="K16"/>
  <c r="L16"/>
  <c r="K17"/>
  <c r="L17"/>
  <c r="K18"/>
  <c r="L18"/>
  <c r="K19"/>
  <c r="L19"/>
  <c r="K20"/>
  <c r="L20"/>
  <c r="K23"/>
  <c r="L23"/>
  <c r="K24"/>
  <c r="L24"/>
  <c r="K25"/>
  <c r="L25"/>
  <c r="K26"/>
  <c r="L26"/>
  <c r="K27"/>
  <c r="K28"/>
  <c r="L28"/>
  <c r="K29"/>
  <c r="L29"/>
  <c r="K30"/>
  <c r="L30"/>
  <c r="K31"/>
  <c r="L31"/>
  <c r="K32"/>
  <c r="K33"/>
  <c r="L33"/>
  <c r="K34"/>
  <c r="L34"/>
  <c r="K35"/>
  <c r="K36"/>
  <c r="L36"/>
  <c r="K37"/>
  <c r="L37"/>
  <c r="K38"/>
  <c r="L38"/>
  <c r="K40"/>
  <c r="L40"/>
  <c r="N40"/>
  <c r="O40"/>
  <c r="K44"/>
  <c r="L44"/>
  <c r="K47"/>
  <c r="K48"/>
  <c r="L48"/>
  <c r="K49"/>
  <c r="K50"/>
  <c r="K51"/>
  <c r="K54"/>
  <c r="K56"/>
  <c r="L56"/>
  <c r="K67"/>
  <c r="L67"/>
  <c r="K68"/>
  <c r="K70"/>
  <c r="N70"/>
  <c r="D55"/>
  <c r="F55"/>
  <c r="H55"/>
  <c r="J55"/>
  <c r="C55"/>
  <c r="D69"/>
  <c r="E69"/>
  <c r="F69"/>
  <c r="G69"/>
  <c r="H69"/>
  <c r="I69"/>
  <c r="J69"/>
  <c r="C69"/>
  <c r="J66"/>
  <c r="L66" s="1"/>
  <c r="J46"/>
  <c r="J43"/>
  <c r="O34" l="1"/>
  <c r="O35"/>
  <c r="N35"/>
  <c r="O27"/>
  <c r="O13"/>
  <c r="N13"/>
  <c r="O37"/>
  <c r="O29"/>
  <c r="O25"/>
  <c r="O19"/>
  <c r="O15"/>
  <c r="O10"/>
  <c r="O38"/>
  <c r="O30"/>
  <c r="O26"/>
  <c r="O20"/>
  <c r="O16"/>
  <c r="O11"/>
  <c r="O7"/>
  <c r="O17"/>
  <c r="O31"/>
  <c r="O23"/>
  <c r="N23"/>
  <c r="O8"/>
  <c r="O36"/>
  <c r="N36"/>
  <c r="O32"/>
  <c r="O28"/>
  <c r="N28"/>
  <c r="O24"/>
  <c r="O18"/>
  <c r="N18"/>
  <c r="O14"/>
  <c r="O9"/>
  <c r="N9"/>
  <c r="N69"/>
  <c r="K69"/>
  <c r="N33"/>
  <c r="O33"/>
  <c r="N29"/>
  <c r="N19"/>
  <c r="N17"/>
  <c r="N10"/>
  <c r="N34"/>
  <c r="N30"/>
  <c r="N26"/>
  <c r="N20"/>
  <c r="N16"/>
  <c r="N11"/>
  <c r="N7"/>
  <c r="K66"/>
  <c r="L55"/>
  <c r="K55"/>
  <c r="J42"/>
  <c r="J41" s="1"/>
  <c r="J5" s="1"/>
  <c r="D66"/>
  <c r="F66"/>
  <c r="H66"/>
  <c r="E68"/>
  <c r="G68" s="1"/>
  <c r="E67"/>
  <c r="G67" s="1"/>
  <c r="E65"/>
  <c r="G65" s="1"/>
  <c r="E62"/>
  <c r="G62" s="1"/>
  <c r="E63"/>
  <c r="G63" s="1"/>
  <c r="E64"/>
  <c r="G64" s="1"/>
  <c r="E56"/>
  <c r="E61"/>
  <c r="G61" s="1"/>
  <c r="E48"/>
  <c r="G48" s="1"/>
  <c r="E49"/>
  <c r="G49" s="1"/>
  <c r="E50"/>
  <c r="G50" s="1"/>
  <c r="E51"/>
  <c r="G51" s="1"/>
  <c r="E53"/>
  <c r="G53" s="1"/>
  <c r="E54"/>
  <c r="G54" s="1"/>
  <c r="E47"/>
  <c r="G47" s="1"/>
  <c r="E45"/>
  <c r="G45" s="1"/>
  <c r="E44"/>
  <c r="G44" s="1"/>
  <c r="N14" l="1"/>
  <c r="N24"/>
  <c r="N32"/>
  <c r="N8"/>
  <c r="N27"/>
  <c r="N37"/>
  <c r="N38"/>
  <c r="N15"/>
  <c r="N25"/>
  <c r="N31"/>
  <c r="O6"/>
  <c r="N6"/>
  <c r="O68"/>
  <c r="N68"/>
  <c r="G56"/>
  <c r="E55"/>
  <c r="O67"/>
  <c r="N67"/>
  <c r="O50"/>
  <c r="N50"/>
  <c r="O53"/>
  <c r="N53"/>
  <c r="O54"/>
  <c r="N54"/>
  <c r="N49"/>
  <c r="O49"/>
  <c r="N51"/>
  <c r="O51"/>
  <c r="N47"/>
  <c r="O47"/>
  <c r="O45"/>
  <c r="N45"/>
  <c r="I66"/>
  <c r="G66"/>
  <c r="E66"/>
  <c r="G43"/>
  <c r="G46"/>
  <c r="N66" l="1"/>
  <c r="O66"/>
  <c r="G55"/>
  <c r="G42" s="1"/>
  <c r="I46"/>
  <c r="O48"/>
  <c r="N48"/>
  <c r="I43"/>
  <c r="O44"/>
  <c r="N44"/>
  <c r="O56" l="1"/>
  <c r="N56"/>
  <c r="I55"/>
  <c r="I42" s="1"/>
  <c r="N46"/>
  <c r="O46"/>
  <c r="O43"/>
  <c r="N43"/>
  <c r="G41"/>
  <c r="G5" s="1"/>
  <c r="D43"/>
  <c r="E43"/>
  <c r="F43"/>
  <c r="H43"/>
  <c r="D46"/>
  <c r="E46"/>
  <c r="F46"/>
  <c r="H46"/>
  <c r="C46"/>
  <c r="C43"/>
  <c r="O55" l="1"/>
  <c r="N55"/>
  <c r="K46"/>
  <c r="L46"/>
  <c r="O42"/>
  <c r="N42"/>
  <c r="L43"/>
  <c r="K43"/>
  <c r="I41"/>
  <c r="D42"/>
  <c r="F42"/>
  <c r="H42"/>
  <c r="E42"/>
  <c r="C42"/>
  <c r="K42" l="1"/>
  <c r="L42"/>
  <c r="I5"/>
  <c r="O41"/>
  <c r="N41"/>
  <c r="F41"/>
  <c r="F5" s="1"/>
  <c r="H41"/>
  <c r="H5" s="1"/>
  <c r="E41"/>
  <c r="E5" s="1"/>
  <c r="C41"/>
  <c r="C5" s="1"/>
  <c r="D41"/>
  <c r="D5" s="1"/>
  <c r="L41" l="1"/>
  <c r="K41"/>
  <c r="K5"/>
  <c r="L5"/>
  <c r="O5"/>
  <c r="N5"/>
</calcChain>
</file>

<file path=xl/sharedStrings.xml><?xml version="1.0" encoding="utf-8"?>
<sst xmlns="http://schemas.openxmlformats.org/spreadsheetml/2006/main" count="209" uniqueCount="176">
  <si>
    <t xml:space="preserve">Наименование </t>
  </si>
  <si>
    <t>000 2 02 00000 00 0000 000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</si>
  <si>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</si>
  <si>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</si>
  <si>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Субсидия бюджетам городских округов на поддержку отрасли культуры</t>
  </si>
  <si>
    <t xml:space="preserve">Субсидии бюджетам городских округов на реализацию мероприятий по обеспечению жильем молодых семей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</si>
  <si>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</si>
  <si>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</si>
  <si>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</si>
  <si>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</si>
  <si>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</si>
  <si>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</si>
  <si>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</si>
  <si>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</si>
  <si>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обеспечения занятости для шахтерских городов и поселков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</si>
  <si>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</si>
  <si>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000 2 02 20000 00 0000 000</t>
  </si>
  <si>
    <t>000 2 02 30000 00 0000 000</t>
  </si>
  <si>
    <t>000 2 02 40000 00 0000 000</t>
  </si>
  <si>
    <t>Дотации бюджетам бюджетной системы Российской Федерации</t>
  </si>
  <si>
    <t>000 2 02 10000 00 0000 000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</si>
  <si>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</si>
  <si>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</si>
  <si>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000 2 00 00000 00 0000 000</t>
  </si>
  <si>
    <t>000 1 00 00000 00 0000 000</t>
  </si>
  <si>
    <t>НАЛОГОВЫЕ И НЕНАЛОГОВЫЕ ДОХОДЫ</t>
  </si>
  <si>
    <t>000 1 01 02000 01 0000 110</t>
  </si>
  <si>
    <t>Налоги на прибыль, доходы</t>
  </si>
  <si>
    <t>000 1 01 00000 01 0000 000</t>
  </si>
  <si>
    <t>Налог на доходы физических лиц</t>
  </si>
  <si>
    <t>000 1 03 00000 00 0000 000</t>
  </si>
  <si>
    <t>Налоги на товары(работы,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</si>
  <si>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</si>
  <si>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</si>
  <si>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</si>
  <si>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</si>
  <si>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</si>
  <si>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</si>
  <si>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</si>
  <si>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</si>
  <si>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</si>
  <si>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</si>
  <si>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</si>
  <si>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</si>
  <si>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</si>
  <si>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</si>
  <si>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</si>
  <si>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</si>
  <si>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</si>
  <si>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</si>
  <si>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</si>
  <si>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</si>
  <si>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</si>
  <si>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000 1 11 01040 04 0000 120</t>
  </si>
  <si>
    <t>000 1 08 03000 01 0000 110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</si>
  <si>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</si>
  <si>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</si>
  <si>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</si>
  <si>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</si>
  <si>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</si>
  <si>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</si>
  <si>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атакже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</si>
  <si>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</si>
  <si>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</si>
  <si>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</si>
  <si>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</si>
  <si>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</si>
  <si>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</si>
  <si>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</si>
  <si>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</si>
  <si>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</si>
  <si>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</si>
  <si>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</si>
  <si>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</si>
  <si>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</si>
  <si>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</si>
  <si>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</si>
  <si>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</si>
  <si>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</si>
  <si>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</si>
  <si>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</si>
  <si>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</si>
  <si>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</si>
  <si>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</si>
  <si>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000 1 11 07014 04 0000 120</t>
  </si>
  <si>
    <t>Доходы от перечисления части прибыли, остающейся после уплаты налогов и иных обяязательных платежей муниципальных унитарных предприятий, созданных городскими округами</t>
  </si>
  <si>
    <t>000 2 02 15002 04 0000 150</t>
  </si>
  <si>
    <t>000 2 02 20299 04 0000 150</t>
  </si>
  <si>
    <t>000 2 02 20302 04 0000 150</t>
  </si>
  <si>
    <t>000 2 02 25491 04 0000 150</t>
  </si>
  <si>
    <t>000 2 02 25497 04 0000 150</t>
  </si>
  <si>
    <t>000 2 02 25555 04 0000 150</t>
  </si>
  <si>
    <t>000 2 02 29999 04 0000 150</t>
  </si>
  <si>
    <t>000 2 02 30024 04 0000 150</t>
  </si>
  <si>
    <t>000 2 02 30029 04 0000 150</t>
  </si>
  <si>
    <t>000 2 02 35120 04 0000 150</t>
  </si>
  <si>
    <t>000 2 02 35930 04 0000 150</t>
  </si>
  <si>
    <t>000 2 02 35260 04 0000 150</t>
  </si>
  <si>
    <t>000 2 02 35304 04 0000 150</t>
  </si>
  <si>
    <t>000 2 02 45156 04 0000 150</t>
  </si>
  <si>
    <t>000 2 02 45303 04 0000 150</t>
  </si>
  <si>
    <t>Решение Думы ПГО  о внесении изменений в бюджет
№ 182-Р от 31.01.2020</t>
  </si>
  <si>
    <t>Решение Думы ПГО  о внесении изменений в бюджет
№ 196-Р 14.05.2020</t>
  </si>
  <si>
    <t>Изменения январь</t>
  </si>
  <si>
    <t>Изменения май</t>
  </si>
  <si>
    <t>Изменения декабрь</t>
  </si>
  <si>
    <t>Код бюджетной классификации</t>
  </si>
  <si>
    <t>000 0 00 00000 00 0000 000</t>
  </si>
  <si>
    <t>ДОХОДЫ, ВСЕГО</t>
  </si>
  <si>
    <t>(рублей)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</si>
  <si>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</si>
  <si>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</si>
  <si>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</si>
  <si>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</si>
  <si>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Фактические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</si>
  <si>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</si>
  <si>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</si>
  <si>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</si>
  <si>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</si>
  <si>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Сравнение фактических поступлений с превоначально утвержденными значениями</t>
  </si>
  <si>
    <t>Сумма</t>
  </si>
  <si>
    <t>%</t>
  </si>
  <si>
    <t>Сравнение фактических поступлений с уточненными значениями</t>
  </si>
  <si>
    <t>--</t>
  </si>
  <si>
    <t>Пояснение отклонений фактических поступлений и первоначально утвержденных значений</t>
  </si>
  <si>
    <t>доходы поступили в размере, необходимом для оплаты заключенных и зарегистрированных в Росреестре контрактов на приобретение квартир и произведенных расходов по возмещению собственникам за изымаемые жилые помещения в аварийных домах</t>
  </si>
  <si>
    <t>поступили субвенции в объеме, необходимом для оплаты денежных обязательств</t>
  </si>
  <si>
    <t>поступили субсидии в объеме, необходимом для оплаты денежных обязательств</t>
  </si>
  <si>
    <t>поступили иные межбюджетные трансферты в объеме, необходимом для оплаты денежных обязательств</t>
  </si>
  <si>
    <t>000 1 17 01040 04 0000 180</t>
  </si>
  <si>
    <t>Невыясненные поступления, зачисляемые в бюджеты городских округов</t>
  </si>
  <si>
    <t>перевыполнение связано с оплатой налогоплательщиками задолженности прошлых лет</t>
  </si>
  <si>
    <t>перевыполнение свзано с увеличением количества обращений юридических и физических лиц для совершения юридически значимых действий</t>
  </si>
  <si>
    <t>перевыполнение плана в связи с увеличением поступлений платы за размещение нестационарных торговых объектов</t>
  </si>
  <si>
    <t>Сведения о фактических поступлениях доходов в бюджет Партизанского городского округа в 2021 году</t>
  </si>
  <si>
    <t>Первоначально утвержденные значения, решение Думы ПГО  
№ 205-Р 29.12.2020</t>
  </si>
  <si>
    <t>Уточненные значения в редакции решения Думы ПГО  о внесении изменений в бюджет
№ 317-Р 08.12.2021</t>
  </si>
  <si>
    <t>000 2 02 15001 04 0000 150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</si>
  <si>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</si>
  <si>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</si>
  <si>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</si>
  <si>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новых мест дополнительного образования детей</t>
  </si>
  <si>
    <t>000 2 02 25519 04 0000 000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</si>
  <si>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</si>
  <si>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</si>
  <si>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000 2 02 35469 04 0000 150</t>
  </si>
  <si>
    <t xml:space="preserve">Субвенции бюджетам городских округов на проведение Всероссийской переписи населения 2020 года
</t>
  </si>
  <si>
    <t>000 2 02 36900 04 0000 150</t>
  </si>
  <si>
    <t>Единая субвенция местным бюджетам из бюджета субъекта Российской Федерации</t>
  </si>
  <si>
    <t>000 2 02 39999 04 0000 150</t>
  </si>
  <si>
    <t>Прочие субвенции бюджетам городских округов</t>
  </si>
  <si>
    <t xml:space="preserve">поступили дополнительные объемы дотации </t>
  </si>
  <si>
    <t>2021 год</t>
  </si>
  <si>
    <t>возврат остатков целевых межбюджетных трансфертов, неиспользованных в 2020 году</t>
  </si>
  <si>
    <t>поступили дополнительные объемы дотации в связи с превышением расчетного объема первоочередных расходов на 40% по итогам исполнения бюджета в 1 кв. 2021г, на 35% в 1 полугодии 2021г., 40% за 9 мес.2021 г.; в связи со сниженим поступлений доходов; в связи с увеличением прогнозных значений средемесячного дохода от труд.деятельности</t>
  </si>
  <si>
    <t>000 1 05 10000 00 0000 110</t>
  </si>
  <si>
    <t>Налог, взимаемый в связи с применением упрощенной системы налогообложения</t>
  </si>
  <si>
    <t>000 1 09 00000 00 0000 000</t>
  </si>
  <si>
    <t>Задолженность и перерасчеты по отмененным налогам, сборам и обязательным платежам</t>
  </si>
  <si>
    <t>000 1 09 04050 00 0000 110</t>
  </si>
  <si>
    <t>Земельный налог (по обязательствам, возникшим до 1 января 2006 года)</t>
  </si>
  <si>
    <t xml:space="preserve">перевыполнение связано с ростом фонда оплаты труда по данным статистической отчетности </t>
  </si>
  <si>
    <t xml:space="preserve">перевыполнение плана связано с увеличением объемов реализации нефтепродуктов </t>
  </si>
  <si>
    <t>перевыполнение связано с увеличением доходов налогоплательщиков</t>
  </si>
  <si>
    <t>перевыполнение связано с увеличением количества налогоплательщиков в связи с отменой с 01.01.2021 системы налогообложения в виде ЕНВД</t>
  </si>
  <si>
    <t>перевыполнение связано с поступлением налога в счет погашения задолженности прошлых лет</t>
  </si>
  <si>
    <t>снижение поступлений в связи с уменьшением кадастровой стоимости земельных участков по отдельным налогоплательщикам</t>
  </si>
  <si>
    <t>перевыполнение связано с увеличением объема полученной по итогам 2020 года прибыли  ООО "Центральная городская аптека № 5"</t>
  </si>
  <si>
    <t>снижение поступлений в связи с произведенным перерасчетом с 01.01.2021 арендной платы исходя из результатов  кадастровой стоимости земельных участков, утвержденных постановлением министерства имущественных и земельных отношений Приморского края от 15.10.2020 № 87-п</t>
  </si>
  <si>
    <t>снижение поступлений в связи с неуплатой отдельными арендаторами по действующим договорам аренды</t>
  </si>
  <si>
    <t>перевыполнение связано с погашением задолженности прошлых лет</t>
  </si>
  <si>
    <t>снижение поступлений от фидиала  "Приморская генерация" ОАО "ДГК" по структурному подразделению Партизанская ГРЭС, а также неуплата платежей за размещение твердых коммунальных отходов КГУП "Приморский экологический оператор"</t>
  </si>
  <si>
    <t>перевыполнение плана в связи с поступлением разовых платежей в счет компенсации восстановительной стоимости за снос зеленых насаждений при строительстве и реконструкции линий электропередач</t>
  </si>
  <si>
    <t>перевыполнение плана в связи с продажей двух земельных участков с высокой кадастровой стоимостью</t>
  </si>
  <si>
    <t xml:space="preserve">перевыполнение плана связано с увеличением количества налагаемых административных штрафов и поступлением штрафов в счет погашения задолженности, образовавшейся до 01.01.2020 </t>
  </si>
  <si>
    <t>снижение поступлений в связи со снижением объемов реализации с/х продукции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</si>
</sst>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2" fillId="0" borderId="3">
      <alignment horizontal="center"/>
    </xf>
    <xf numFmtId="0" fontId="2" fillId="0" borderId="4">
      <alignment horizontal="left" wrapText="1" indent="2"/>
    </xf>
    <xf numFmtId="9" fontId="12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1" fontId="3" fillId="0" borderId="2" xfId="1" applyNumberFormat="1" applyFont="1" applyProtection="1">
      <alignment horizontal="center" vertical="top" shrinkToFit="1"/>
    </xf>
    <xf numFmtId="0" fontId="7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1" fontId="8" fillId="0" borderId="2" xfId="1" applyNumberFormat="1" applyFont="1" applyProtection="1">
      <alignment horizontal="center" vertical="top" shrinkToFit="1"/>
    </xf>
    <xf numFmtId="4" fontId="7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4" fontId="9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0" fontId="6" fillId="0" borderId="0" xfId="5" applyNumberFormat="1" applyFont="1"/>
    <xf numFmtId="10" fontId="6" fillId="0" borderId="1" xfId="5" applyNumberFormat="1" applyFont="1" applyBorder="1" applyAlignment="1">
      <alignment wrapText="1"/>
    </xf>
    <xf numFmtId="10" fontId="7" fillId="0" borderId="1" xfId="5" applyNumberFormat="1" applyFont="1" applyBorder="1" applyAlignment="1">
      <alignment wrapText="1"/>
    </xf>
    <xf numFmtId="10" fontId="6" fillId="0" borderId="1" xfId="5" quotePrefix="1" applyNumberFormat="1" applyFont="1" applyBorder="1" applyAlignment="1">
      <alignment wrapText="1"/>
    </xf>
    <xf numFmtId="1" fontId="8" fillId="0" borderId="9" xfId="1" applyNumberFormat="1" applyFont="1" applyBorder="1" applyProtection="1">
      <alignment horizontal="center" vertical="top" shrinkToFit="1"/>
    </xf>
    <xf numFmtId="0" fontId="8" fillId="0" borderId="1" xfId="2" applyNumberFormat="1" applyFont="1" applyBorder="1" applyProtection="1">
      <alignment horizontal="left" vertical="top" wrapText="1"/>
    </xf>
    <xf numFmtId="0" fontId="8" fillId="0" borderId="1" xfId="4" applyNumberFormat="1" applyFont="1" applyBorder="1" applyAlignment="1" applyProtection="1">
      <alignment horizontal="left" wrapText="1"/>
    </xf>
    <xf numFmtId="1" fontId="4" fillId="0" borderId="1" xfId="1" applyNumberFormat="1" applyFont="1" applyBorder="1" applyProtection="1">
      <alignment horizontal="center" vertical="top" shrinkToFit="1"/>
    </xf>
    <xf numFmtId="0" fontId="4" fillId="0" borderId="1" xfId="2" applyNumberFormat="1" applyFont="1" applyBorder="1" applyProtection="1">
      <alignment horizontal="left" vertical="top" wrapText="1"/>
    </xf>
    <xf numFmtId="4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0" fontId="6" fillId="0" borderId="1" xfId="5" quotePrefix="1" applyNumberFormat="1" applyFont="1" applyBorder="1" applyAlignment="1">
      <alignment horizontal="center" wrapText="1"/>
    </xf>
    <xf numFmtId="10" fontId="7" fillId="0" borderId="1" xfId="5" quotePrefix="1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10" fontId="5" fillId="0" borderId="1" xfId="5" applyNumberFormat="1" applyFont="1" applyBorder="1" applyAlignment="1">
      <alignment wrapText="1"/>
    </xf>
    <xf numFmtId="10" fontId="4" fillId="0" borderId="1" xfId="5" applyNumberFormat="1" applyFont="1" applyBorder="1" applyAlignment="1">
      <alignment wrapText="1"/>
    </xf>
    <xf numFmtId="4" fontId="5" fillId="0" borderId="1" xfId="0" applyNumberFormat="1" applyFont="1" applyBorder="1" applyAlignment="1">
      <alignment vertical="top" wrapText="1"/>
    </xf>
    <xf numFmtId="10" fontId="5" fillId="0" borderId="1" xfId="5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10" fontId="4" fillId="0" borderId="1" xfId="5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</cellXfs>
  <cellStyles count="6">
    <cellStyle name="xl23" xfId="1"/>
    <cellStyle name="xl30" xfId="4"/>
    <cellStyle name="xl41" xfId="3"/>
    <cellStyle name="xl44" xfId="2"/>
    <cellStyle name="Обычный" xfId="0" builtinId="0"/>
    <cellStyle name="Процентный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="80" zoomScaleNormal="80" workbookViewId="0">
      <pane xSplit="2" ySplit="4" topLeftCell="C63" activePane="bottomRight" state="frozen"/>
      <selection pane="topRight" activeCell="C1" sqref="C1"/>
      <selection pane="bottomLeft" activeCell="A3" sqref="A3"/>
      <selection pane="bottomRight" activeCell="M63" sqref="M63"/>
    </sheetView>
  </sheetViews>
  <sheetFormatPr defaultRowHeight="15.75"/>
  <cols>
    <col min="1" max="1" width="30.42578125" style="4" customWidth="1"/>
    <col min="2" max="2" width="52.140625" style="5" customWidth="1"/>
    <col min="3" max="3" width="20.85546875" style="6" customWidth="1"/>
    <col min="4" max="4" width="16" style="14" hidden="1" customWidth="1"/>
    <col min="5" max="5" width="22.7109375" style="6" hidden="1" customWidth="1"/>
    <col min="6" max="6" width="17.42578125" style="14" hidden="1" customWidth="1"/>
    <col min="7" max="7" width="20.140625" style="6" hidden="1" customWidth="1"/>
    <col min="8" max="8" width="16.85546875" style="14" hidden="1" customWidth="1"/>
    <col min="9" max="11" width="23.140625" style="6" customWidth="1"/>
    <col min="12" max="12" width="13.28515625" style="25" customWidth="1"/>
    <col min="13" max="13" width="35.7109375" style="6" customWidth="1"/>
    <col min="14" max="14" width="21" style="6" customWidth="1"/>
    <col min="15" max="15" width="12.7109375" style="25" customWidth="1"/>
    <col min="16" max="16384" width="9.140625" style="6"/>
  </cols>
  <sheetData>
    <row r="1" spans="1:15" ht="18.75">
      <c r="A1" s="50" t="s">
        <v>134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O2" s="25" t="s">
        <v>109</v>
      </c>
    </row>
    <row r="3" spans="1:15" ht="45.75" customHeight="1">
      <c r="A3" s="52" t="s">
        <v>106</v>
      </c>
      <c r="B3" s="45" t="s">
        <v>0</v>
      </c>
      <c r="C3" s="51" t="s">
        <v>152</v>
      </c>
      <c r="D3" s="51"/>
      <c r="E3" s="51"/>
      <c r="F3" s="51"/>
      <c r="G3" s="51"/>
      <c r="H3" s="51"/>
      <c r="I3" s="51"/>
      <c r="J3" s="45" t="s">
        <v>114</v>
      </c>
      <c r="K3" s="45" t="s">
        <v>119</v>
      </c>
      <c r="L3" s="45"/>
      <c r="M3" s="48" t="s">
        <v>124</v>
      </c>
      <c r="N3" s="46" t="s">
        <v>122</v>
      </c>
      <c r="O3" s="47"/>
    </row>
    <row r="4" spans="1:15" s="5" customFormat="1" ht="94.5">
      <c r="A4" s="52"/>
      <c r="B4" s="45"/>
      <c r="C4" s="7" t="s">
        <v>135</v>
      </c>
      <c r="D4" s="22" t="s">
        <v>103</v>
      </c>
      <c r="E4" s="22" t="s">
        <v>101</v>
      </c>
      <c r="F4" s="22" t="s">
        <v>104</v>
      </c>
      <c r="G4" s="22" t="s">
        <v>102</v>
      </c>
      <c r="H4" s="22" t="s">
        <v>105</v>
      </c>
      <c r="I4" s="7" t="s">
        <v>136</v>
      </c>
      <c r="J4" s="45"/>
      <c r="K4" s="7" t="s">
        <v>120</v>
      </c>
      <c r="L4" s="26" t="s">
        <v>121</v>
      </c>
      <c r="M4" s="49"/>
      <c r="N4" s="7" t="s">
        <v>120</v>
      </c>
      <c r="O4" s="26" t="s">
        <v>121</v>
      </c>
    </row>
    <row r="5" spans="1:15" s="13" customFormat="1">
      <c r="A5" s="23" t="s">
        <v>107</v>
      </c>
      <c r="B5" s="24" t="s">
        <v>108</v>
      </c>
      <c r="C5" s="12">
        <f t="shared" ref="C5:J5" si="0">C6+C41</f>
        <v>1076361296.5999999</v>
      </c>
      <c r="D5" s="12">
        <f t="shared" si="0"/>
        <v>73470090.530000001</v>
      </c>
      <c r="E5" s="12">
        <f t="shared" si="0"/>
        <v>934132548.13000011</v>
      </c>
      <c r="F5" s="12">
        <f t="shared" si="0"/>
        <v>175292671.65000001</v>
      </c>
      <c r="G5" s="12">
        <f t="shared" si="0"/>
        <v>1109425219.7800002</v>
      </c>
      <c r="H5" s="12">
        <f t="shared" si="0"/>
        <v>31420749.289999999</v>
      </c>
      <c r="I5" s="12">
        <f t="shared" si="0"/>
        <v>1499028406.8699999</v>
      </c>
      <c r="J5" s="12">
        <f t="shared" si="0"/>
        <v>1500920820.76</v>
      </c>
      <c r="K5" s="12">
        <f>C5-J5</f>
        <v>-424559524.16000009</v>
      </c>
      <c r="L5" s="27">
        <f>J5/C5</f>
        <v>1.3944396045278613</v>
      </c>
      <c r="M5" s="12"/>
      <c r="N5" s="12">
        <f>I5-J5</f>
        <v>-1892413.8900001049</v>
      </c>
      <c r="O5" s="27">
        <f>J5/I5</f>
        <v>1.0012624269702477</v>
      </c>
    </row>
    <row r="6" spans="1:15" s="5" customFormat="1">
      <c r="A6" s="17" t="s">
        <v>24</v>
      </c>
      <c r="B6" s="9" t="s">
        <v>25</v>
      </c>
      <c r="C6" s="38">
        <f>C7+C9+C11+C16+C19+C23+C29+C31+C34+C37+C38</f>
        <v>202000000</v>
      </c>
      <c r="D6" s="38">
        <f t="shared" ref="D6:I6" si="1">D7+D9+D11+D16+D19+D23+D29+D31+D34+D37+D38</f>
        <v>0</v>
      </c>
      <c r="E6" s="38">
        <f t="shared" si="1"/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206500000</v>
      </c>
      <c r="J6" s="38">
        <f>J7+J9+J11+J16+J19+J23+J29+J31+J34+J37+J38+J21</f>
        <v>220717976.53999999</v>
      </c>
      <c r="K6" s="38">
        <f t="shared" ref="K6:K70" si="2">C6-J6</f>
        <v>-18717976.539999992</v>
      </c>
      <c r="L6" s="39">
        <f t="shared" ref="L6:L67" si="3">J6/C6</f>
        <v>1.0926632501980198</v>
      </c>
      <c r="M6" s="16"/>
      <c r="N6" s="38">
        <f t="shared" ref="N6:N70" si="4">I6-J6</f>
        <v>-14217976.539999992</v>
      </c>
      <c r="O6" s="39">
        <f t="shared" ref="O6:O68" si="5">J6/I6</f>
        <v>1.0688521866343825</v>
      </c>
    </row>
    <row r="7" spans="1:15" s="5" customFormat="1">
      <c r="A7" s="17" t="s">
        <v>28</v>
      </c>
      <c r="B7" s="9" t="s">
        <v>27</v>
      </c>
      <c r="C7" s="38">
        <v>75500000</v>
      </c>
      <c r="D7" s="38"/>
      <c r="E7" s="38"/>
      <c r="F7" s="38"/>
      <c r="G7" s="38"/>
      <c r="H7" s="38"/>
      <c r="I7" s="38">
        <v>75500000</v>
      </c>
      <c r="J7" s="38">
        <v>80330085.090000004</v>
      </c>
      <c r="K7" s="38">
        <f t="shared" si="2"/>
        <v>-4830085.0900000036</v>
      </c>
      <c r="L7" s="39">
        <f t="shared" si="3"/>
        <v>1.0639746369536425</v>
      </c>
      <c r="M7" s="16"/>
      <c r="N7" s="38">
        <f t="shared" si="4"/>
        <v>-4830085.0900000036</v>
      </c>
      <c r="O7" s="39">
        <f t="shared" si="5"/>
        <v>1.0639746369536425</v>
      </c>
    </row>
    <row r="8" spans="1:15" s="5" customFormat="1" ht="47.25">
      <c r="A8" s="18" t="s">
        <v>26</v>
      </c>
      <c r="B8" s="7" t="s">
        <v>29</v>
      </c>
      <c r="C8" s="34">
        <v>75500000</v>
      </c>
      <c r="D8" s="34"/>
      <c r="E8" s="34"/>
      <c r="F8" s="34"/>
      <c r="G8" s="34"/>
      <c r="H8" s="34"/>
      <c r="I8" s="34">
        <v>75500000</v>
      </c>
      <c r="J8" s="34">
        <v>80330085.090000004</v>
      </c>
      <c r="K8" s="34">
        <f t="shared" si="2"/>
        <v>-4830085.0900000036</v>
      </c>
      <c r="L8" s="40">
        <f t="shared" si="3"/>
        <v>1.0639746369536425</v>
      </c>
      <c r="M8" s="34" t="s">
        <v>161</v>
      </c>
      <c r="N8" s="34">
        <f t="shared" si="4"/>
        <v>-4830085.0900000036</v>
      </c>
      <c r="O8" s="40">
        <f t="shared" si="5"/>
        <v>1.0639746369536425</v>
      </c>
    </row>
    <row r="9" spans="1:15" s="5" customFormat="1" ht="36" customHeight="1">
      <c r="A9" s="17" t="s">
        <v>30</v>
      </c>
      <c r="B9" s="19" t="s">
        <v>31</v>
      </c>
      <c r="C9" s="38">
        <v>24000000</v>
      </c>
      <c r="D9" s="38"/>
      <c r="E9" s="38"/>
      <c r="F9" s="38"/>
      <c r="G9" s="38"/>
      <c r="H9" s="38"/>
      <c r="I9" s="38">
        <v>24000000</v>
      </c>
      <c r="J9" s="38">
        <v>24950693.260000002</v>
      </c>
      <c r="K9" s="38">
        <f t="shared" si="2"/>
        <v>-950693.26000000164</v>
      </c>
      <c r="L9" s="39">
        <f t="shared" si="3"/>
        <v>1.0396122191666668</v>
      </c>
      <c r="M9" s="16"/>
      <c r="N9" s="38">
        <f t="shared" si="4"/>
        <v>-950693.26000000164</v>
      </c>
      <c r="O9" s="39">
        <f t="shared" si="5"/>
        <v>1.0396122191666668</v>
      </c>
    </row>
    <row r="10" spans="1:15" s="5" customFormat="1" ht="47.25">
      <c r="A10" s="18" t="s">
        <v>32</v>
      </c>
      <c r="B10" s="20" t="s">
        <v>33</v>
      </c>
      <c r="C10" s="34">
        <v>24000000</v>
      </c>
      <c r="D10" s="34"/>
      <c r="E10" s="34"/>
      <c r="F10" s="34"/>
      <c r="G10" s="34"/>
      <c r="H10" s="34"/>
      <c r="I10" s="34">
        <v>24000000</v>
      </c>
      <c r="J10" s="34">
        <v>24950693.260000002</v>
      </c>
      <c r="K10" s="34">
        <f t="shared" si="2"/>
        <v>-950693.26000000164</v>
      </c>
      <c r="L10" s="40">
        <f t="shared" si="3"/>
        <v>1.0396122191666668</v>
      </c>
      <c r="M10" s="34" t="s">
        <v>162</v>
      </c>
      <c r="N10" s="34">
        <f t="shared" si="4"/>
        <v>-950693.26000000164</v>
      </c>
      <c r="O10" s="40">
        <f t="shared" si="5"/>
        <v>1.0396122191666668</v>
      </c>
    </row>
    <row r="11" spans="1:15" s="5" customFormat="1">
      <c r="A11" s="17" t="s">
        <v>34</v>
      </c>
      <c r="B11" s="19" t="s">
        <v>35</v>
      </c>
      <c r="C11" s="38">
        <f>C12+C13+C14+C15</f>
        <v>6505000</v>
      </c>
      <c r="D11" s="38">
        <f t="shared" ref="D11:J11" si="6">D12+D13+D14+D15</f>
        <v>0</v>
      </c>
      <c r="E11" s="38">
        <f t="shared" si="6"/>
        <v>0</v>
      </c>
      <c r="F11" s="38">
        <f t="shared" si="6"/>
        <v>0</v>
      </c>
      <c r="G11" s="38">
        <f t="shared" si="6"/>
        <v>0</v>
      </c>
      <c r="H11" s="38">
        <f t="shared" si="6"/>
        <v>0</v>
      </c>
      <c r="I11" s="38">
        <f t="shared" si="6"/>
        <v>15760000</v>
      </c>
      <c r="J11" s="38">
        <f t="shared" si="6"/>
        <v>18881978.460000001</v>
      </c>
      <c r="K11" s="38">
        <f t="shared" si="2"/>
        <v>-12376978.460000001</v>
      </c>
      <c r="L11" s="39">
        <f t="shared" si="3"/>
        <v>2.9026869269792468</v>
      </c>
      <c r="M11" s="16"/>
      <c r="N11" s="38">
        <f t="shared" si="4"/>
        <v>-3121978.4600000009</v>
      </c>
      <c r="O11" s="39">
        <f t="shared" si="5"/>
        <v>1.1980950799492387</v>
      </c>
    </row>
    <row r="12" spans="1:15" s="5" customFormat="1" ht="47.25">
      <c r="A12" s="18" t="s">
        <v>155</v>
      </c>
      <c r="B12" s="20" t="s">
        <v>156</v>
      </c>
      <c r="C12" s="34">
        <v>1145000</v>
      </c>
      <c r="D12" s="34"/>
      <c r="E12" s="34"/>
      <c r="F12" s="34"/>
      <c r="G12" s="34"/>
      <c r="H12" s="34"/>
      <c r="I12" s="34">
        <v>1345000</v>
      </c>
      <c r="J12" s="34">
        <v>1647435.97</v>
      </c>
      <c r="K12" s="34">
        <f t="shared" si="2"/>
        <v>-502435.97</v>
      </c>
      <c r="L12" s="40">
        <f t="shared" si="3"/>
        <v>1.4388087074235807</v>
      </c>
      <c r="M12" s="34" t="s">
        <v>163</v>
      </c>
      <c r="N12" s="34">
        <f t="shared" si="4"/>
        <v>-302435.96999999997</v>
      </c>
      <c r="O12" s="40">
        <f t="shared" si="5"/>
        <v>1.2248594572490705</v>
      </c>
    </row>
    <row r="13" spans="1:15" s="5" customFormat="1" ht="63">
      <c r="A13" s="18" t="s">
        <v>36</v>
      </c>
      <c r="B13" s="20" t="s">
        <v>37</v>
      </c>
      <c r="C13" s="34">
        <v>3030000</v>
      </c>
      <c r="D13" s="34"/>
      <c r="E13" s="34"/>
      <c r="F13" s="34"/>
      <c r="G13" s="34"/>
      <c r="H13" s="34"/>
      <c r="I13" s="34">
        <v>4315000</v>
      </c>
      <c r="J13" s="34">
        <v>4759364.3899999997</v>
      </c>
      <c r="K13" s="34">
        <f t="shared" si="2"/>
        <v>-1729364.3899999997</v>
      </c>
      <c r="L13" s="40">
        <f t="shared" si="3"/>
        <v>1.570747323432343</v>
      </c>
      <c r="M13" s="34" t="s">
        <v>165</v>
      </c>
      <c r="N13" s="34">
        <f t="shared" si="4"/>
        <v>-444364.38999999966</v>
      </c>
      <c r="O13" s="40">
        <f t="shared" si="5"/>
        <v>1.1029813186558517</v>
      </c>
    </row>
    <row r="14" spans="1:15" s="5" customFormat="1" ht="47.25">
      <c r="A14" s="18" t="s">
        <v>38</v>
      </c>
      <c r="B14" s="20" t="s">
        <v>39</v>
      </c>
      <c r="C14" s="34">
        <v>1100000</v>
      </c>
      <c r="D14" s="34"/>
      <c r="E14" s="34"/>
      <c r="F14" s="34"/>
      <c r="G14" s="34"/>
      <c r="H14" s="34"/>
      <c r="I14" s="34">
        <v>1100000</v>
      </c>
      <c r="J14" s="34">
        <v>930495.08</v>
      </c>
      <c r="K14" s="34">
        <f t="shared" si="2"/>
        <v>169504.92000000004</v>
      </c>
      <c r="L14" s="40">
        <f t="shared" si="3"/>
        <v>0.84590461818181817</v>
      </c>
      <c r="M14" s="34" t="s">
        <v>175</v>
      </c>
      <c r="N14" s="34">
        <f t="shared" si="4"/>
        <v>169504.92000000004</v>
      </c>
      <c r="O14" s="40">
        <f t="shared" si="5"/>
        <v>0.84590461818181817</v>
      </c>
    </row>
    <row r="15" spans="1:15" s="5" customFormat="1" ht="78.75">
      <c r="A15" s="18" t="s">
        <v>40</v>
      </c>
      <c r="B15" s="20" t="s">
        <v>41</v>
      </c>
      <c r="C15" s="34">
        <v>1230000</v>
      </c>
      <c r="D15" s="34"/>
      <c r="E15" s="34"/>
      <c r="F15" s="34"/>
      <c r="G15" s="34"/>
      <c r="H15" s="34"/>
      <c r="I15" s="34">
        <v>9000000</v>
      </c>
      <c r="J15" s="34">
        <v>11544683.02</v>
      </c>
      <c r="K15" s="34">
        <f t="shared" si="2"/>
        <v>-10314683.02</v>
      </c>
      <c r="L15" s="40">
        <f t="shared" si="3"/>
        <v>9.3859211544715446</v>
      </c>
      <c r="M15" s="34" t="s">
        <v>164</v>
      </c>
      <c r="N15" s="34">
        <f t="shared" si="4"/>
        <v>-2544683.0199999996</v>
      </c>
      <c r="O15" s="40">
        <f t="shared" si="5"/>
        <v>1.2827425577777778</v>
      </c>
    </row>
    <row r="16" spans="1:15" s="5" customFormat="1">
      <c r="A16" s="17" t="s">
        <v>42</v>
      </c>
      <c r="B16" s="19" t="s">
        <v>43</v>
      </c>
      <c r="C16" s="38">
        <f>C17+C18</f>
        <v>38000000</v>
      </c>
      <c r="D16" s="38">
        <f t="shared" ref="D16:J16" si="7">D17+D18</f>
        <v>0</v>
      </c>
      <c r="E16" s="38">
        <f t="shared" si="7"/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36459000</v>
      </c>
      <c r="J16" s="38">
        <f t="shared" si="7"/>
        <v>37752262.969999999</v>
      </c>
      <c r="K16" s="38">
        <f t="shared" si="2"/>
        <v>247737.03000000119</v>
      </c>
      <c r="L16" s="39">
        <f t="shared" si="3"/>
        <v>0.99348060447368414</v>
      </c>
      <c r="M16" s="16"/>
      <c r="N16" s="38">
        <f t="shared" si="4"/>
        <v>-1293262.9699999988</v>
      </c>
      <c r="O16" s="39">
        <f t="shared" si="5"/>
        <v>1.0354717071230697</v>
      </c>
    </row>
    <row r="17" spans="1:15" s="5" customFormat="1" ht="47.25">
      <c r="A17" s="18" t="s">
        <v>44</v>
      </c>
      <c r="B17" s="20" t="s">
        <v>45</v>
      </c>
      <c r="C17" s="34">
        <v>13100000</v>
      </c>
      <c r="D17" s="34"/>
      <c r="E17" s="34"/>
      <c r="F17" s="34"/>
      <c r="G17" s="34"/>
      <c r="H17" s="34"/>
      <c r="I17" s="34">
        <v>13100000</v>
      </c>
      <c r="J17" s="34">
        <v>13795883.09</v>
      </c>
      <c r="K17" s="34">
        <f t="shared" si="2"/>
        <v>-695883.08999999985</v>
      </c>
      <c r="L17" s="40">
        <f t="shared" si="3"/>
        <v>1.0531208465648856</v>
      </c>
      <c r="M17" s="34" t="s">
        <v>131</v>
      </c>
      <c r="N17" s="34">
        <f t="shared" si="4"/>
        <v>-695883.08999999985</v>
      </c>
      <c r="O17" s="40">
        <f t="shared" si="5"/>
        <v>1.0531208465648856</v>
      </c>
    </row>
    <row r="18" spans="1:15" s="5" customFormat="1" ht="63">
      <c r="A18" s="18" t="s">
        <v>46</v>
      </c>
      <c r="B18" s="20" t="s">
        <v>47</v>
      </c>
      <c r="C18" s="34">
        <v>24900000</v>
      </c>
      <c r="D18" s="34"/>
      <c r="E18" s="34"/>
      <c r="F18" s="34"/>
      <c r="G18" s="34"/>
      <c r="H18" s="34"/>
      <c r="I18" s="34">
        <v>23359000</v>
      </c>
      <c r="J18" s="34">
        <v>23956379.879999999</v>
      </c>
      <c r="K18" s="34">
        <f t="shared" si="2"/>
        <v>943620.12000000104</v>
      </c>
      <c r="L18" s="40">
        <f t="shared" si="3"/>
        <v>0.96210360963855412</v>
      </c>
      <c r="M18" s="34" t="s">
        <v>166</v>
      </c>
      <c r="N18" s="34">
        <f t="shared" si="4"/>
        <v>-597379.87999999896</v>
      </c>
      <c r="O18" s="40">
        <f t="shared" si="5"/>
        <v>1.025573863607175</v>
      </c>
    </row>
    <row r="19" spans="1:15" s="5" customFormat="1">
      <c r="A19" s="17" t="s">
        <v>48</v>
      </c>
      <c r="B19" s="19" t="s">
        <v>49</v>
      </c>
      <c r="C19" s="38">
        <v>8500000</v>
      </c>
      <c r="D19" s="38"/>
      <c r="E19" s="38"/>
      <c r="F19" s="38"/>
      <c r="G19" s="38"/>
      <c r="H19" s="38"/>
      <c r="I19" s="38">
        <v>8500000</v>
      </c>
      <c r="J19" s="38">
        <v>8653474.0399999991</v>
      </c>
      <c r="K19" s="38">
        <f t="shared" si="2"/>
        <v>-153474.03999999911</v>
      </c>
      <c r="L19" s="39">
        <f t="shared" si="3"/>
        <v>1.0180557694117647</v>
      </c>
      <c r="M19" s="16"/>
      <c r="N19" s="38">
        <f t="shared" si="4"/>
        <v>-153474.03999999911</v>
      </c>
      <c r="O19" s="39">
        <f t="shared" si="5"/>
        <v>1.0180557694117647</v>
      </c>
    </row>
    <row r="20" spans="1:15" s="5" customFormat="1" ht="78.75">
      <c r="A20" s="18" t="s">
        <v>54</v>
      </c>
      <c r="B20" s="20" t="s">
        <v>50</v>
      </c>
      <c r="C20" s="34">
        <v>8500000</v>
      </c>
      <c r="D20" s="34"/>
      <c r="E20" s="34"/>
      <c r="F20" s="34"/>
      <c r="G20" s="34"/>
      <c r="H20" s="34"/>
      <c r="I20" s="34">
        <v>8500000</v>
      </c>
      <c r="J20" s="34">
        <v>8653474.0399999991</v>
      </c>
      <c r="K20" s="34">
        <f t="shared" si="2"/>
        <v>-153474.03999999911</v>
      </c>
      <c r="L20" s="40">
        <f t="shared" si="3"/>
        <v>1.0180557694117647</v>
      </c>
      <c r="M20" s="34" t="s">
        <v>132</v>
      </c>
      <c r="N20" s="34">
        <f t="shared" si="4"/>
        <v>-153474.03999999911</v>
      </c>
      <c r="O20" s="40">
        <f t="shared" si="5"/>
        <v>1.0180557694117647</v>
      </c>
    </row>
    <row r="21" spans="1:15" s="5" customFormat="1" ht="31.5">
      <c r="A21" s="17" t="s">
        <v>157</v>
      </c>
      <c r="B21" s="19" t="s">
        <v>158</v>
      </c>
      <c r="C21" s="38">
        <v>0</v>
      </c>
      <c r="D21" s="38"/>
      <c r="E21" s="38"/>
      <c r="F21" s="38"/>
      <c r="G21" s="38"/>
      <c r="H21" s="38"/>
      <c r="I21" s="38">
        <v>0</v>
      </c>
      <c r="J21" s="38">
        <v>-333.12</v>
      </c>
      <c r="K21" s="38">
        <f t="shared" si="2"/>
        <v>333.12</v>
      </c>
      <c r="L21" s="39" t="e">
        <f t="shared" si="3"/>
        <v>#DIV/0!</v>
      </c>
      <c r="M21" s="16"/>
      <c r="N21" s="38">
        <f t="shared" si="4"/>
        <v>333.12</v>
      </c>
      <c r="O21" s="39" t="e">
        <f t="shared" si="5"/>
        <v>#DIV/0!</v>
      </c>
    </row>
    <row r="22" spans="1:15" s="5" customFormat="1" ht="31.5">
      <c r="A22" s="18" t="s">
        <v>159</v>
      </c>
      <c r="B22" s="20" t="s">
        <v>160</v>
      </c>
      <c r="C22" s="34">
        <v>0</v>
      </c>
      <c r="D22" s="34"/>
      <c r="E22" s="34"/>
      <c r="F22" s="34"/>
      <c r="G22" s="34"/>
      <c r="H22" s="34"/>
      <c r="I22" s="34">
        <v>0</v>
      </c>
      <c r="J22" s="34">
        <v>-333.12</v>
      </c>
      <c r="K22" s="34">
        <f t="shared" si="2"/>
        <v>333.12</v>
      </c>
      <c r="L22" s="40" t="e">
        <f t="shared" si="3"/>
        <v>#DIV/0!</v>
      </c>
      <c r="M22" s="15"/>
      <c r="N22" s="34">
        <f t="shared" si="4"/>
        <v>333.12</v>
      </c>
      <c r="O22" s="40" t="e">
        <f t="shared" si="5"/>
        <v>#DIV/0!</v>
      </c>
    </row>
    <row r="23" spans="1:15" s="5" customFormat="1" ht="47.25">
      <c r="A23" s="17" t="s">
        <v>51</v>
      </c>
      <c r="B23" s="19" t="s">
        <v>52</v>
      </c>
      <c r="C23" s="38">
        <f>C24+C25+C26+C27+C28</f>
        <v>40865000</v>
      </c>
      <c r="D23" s="38">
        <f t="shared" ref="D23:J23" si="8">D24+D25+D26+D27+D28</f>
        <v>0</v>
      </c>
      <c r="E23" s="38">
        <f t="shared" si="8"/>
        <v>0</v>
      </c>
      <c r="F23" s="38">
        <f t="shared" si="8"/>
        <v>0</v>
      </c>
      <c r="G23" s="38">
        <f t="shared" si="8"/>
        <v>0</v>
      </c>
      <c r="H23" s="38">
        <f t="shared" si="8"/>
        <v>0</v>
      </c>
      <c r="I23" s="38">
        <f t="shared" si="8"/>
        <v>35625114</v>
      </c>
      <c r="J23" s="38">
        <f t="shared" si="8"/>
        <v>35513600.289999999</v>
      </c>
      <c r="K23" s="38">
        <f t="shared" si="2"/>
        <v>5351399.7100000009</v>
      </c>
      <c r="L23" s="39">
        <f t="shared" si="3"/>
        <v>0.86904686871405845</v>
      </c>
      <c r="M23" s="16"/>
      <c r="N23" s="38">
        <f t="shared" si="4"/>
        <v>111513.71000000089</v>
      </c>
      <c r="O23" s="39">
        <f t="shared" si="5"/>
        <v>0.99686980061312924</v>
      </c>
    </row>
    <row r="24" spans="1:15" s="5" customFormat="1" ht="78.75">
      <c r="A24" s="18" t="s">
        <v>53</v>
      </c>
      <c r="B24" s="20" t="s">
        <v>55</v>
      </c>
      <c r="C24" s="34">
        <v>135000</v>
      </c>
      <c r="D24" s="34"/>
      <c r="E24" s="34"/>
      <c r="F24" s="34"/>
      <c r="G24" s="34"/>
      <c r="H24" s="34"/>
      <c r="I24" s="34">
        <v>461614</v>
      </c>
      <c r="J24" s="34">
        <v>461614</v>
      </c>
      <c r="K24" s="34">
        <f t="shared" si="2"/>
        <v>-326614</v>
      </c>
      <c r="L24" s="40">
        <f t="shared" si="3"/>
        <v>3.4193629629629632</v>
      </c>
      <c r="M24" s="34" t="s">
        <v>167</v>
      </c>
      <c r="N24" s="34">
        <f t="shared" si="4"/>
        <v>0</v>
      </c>
      <c r="O24" s="40">
        <f t="shared" si="5"/>
        <v>1</v>
      </c>
    </row>
    <row r="25" spans="1:15" s="5" customFormat="1" ht="157.5">
      <c r="A25" s="18" t="s">
        <v>56</v>
      </c>
      <c r="B25" s="20" t="s">
        <v>57</v>
      </c>
      <c r="C25" s="34">
        <v>29300000</v>
      </c>
      <c r="D25" s="34"/>
      <c r="E25" s="34"/>
      <c r="F25" s="34"/>
      <c r="G25" s="34"/>
      <c r="H25" s="34"/>
      <c r="I25" s="34">
        <v>24000000</v>
      </c>
      <c r="J25" s="34">
        <v>23816090.98</v>
      </c>
      <c r="K25" s="34">
        <f t="shared" si="2"/>
        <v>5483909.0199999996</v>
      </c>
      <c r="L25" s="40">
        <f t="shared" si="3"/>
        <v>0.81283586962457344</v>
      </c>
      <c r="M25" s="34" t="s">
        <v>168</v>
      </c>
      <c r="N25" s="34">
        <f t="shared" si="4"/>
        <v>183909.01999999955</v>
      </c>
      <c r="O25" s="40">
        <f t="shared" si="5"/>
        <v>0.99233712416666664</v>
      </c>
    </row>
    <row r="26" spans="1:15" s="5" customFormat="1" ht="94.5">
      <c r="A26" s="18" t="s">
        <v>58</v>
      </c>
      <c r="B26" s="20" t="s">
        <v>59</v>
      </c>
      <c r="C26" s="34">
        <v>8200000</v>
      </c>
      <c r="D26" s="34"/>
      <c r="E26" s="34"/>
      <c r="F26" s="34"/>
      <c r="G26" s="34"/>
      <c r="H26" s="34"/>
      <c r="I26" s="34">
        <v>8200000</v>
      </c>
      <c r="J26" s="34">
        <v>7934482.1299999999</v>
      </c>
      <c r="K26" s="34">
        <f t="shared" si="2"/>
        <v>265517.87000000011</v>
      </c>
      <c r="L26" s="40">
        <f t="shared" si="3"/>
        <v>0.96761977195121951</v>
      </c>
      <c r="M26" s="43" t="s">
        <v>169</v>
      </c>
      <c r="N26" s="34">
        <f t="shared" si="4"/>
        <v>265517.87000000011</v>
      </c>
      <c r="O26" s="40">
        <f t="shared" si="5"/>
        <v>0.96761977195121951</v>
      </c>
    </row>
    <row r="27" spans="1:15" s="5" customFormat="1" ht="78.75">
      <c r="A27" s="18" t="s">
        <v>84</v>
      </c>
      <c r="B27" s="20" t="s">
        <v>85</v>
      </c>
      <c r="C27" s="34">
        <v>0</v>
      </c>
      <c r="D27" s="34"/>
      <c r="E27" s="34"/>
      <c r="F27" s="34"/>
      <c r="G27" s="34"/>
      <c r="H27" s="34"/>
      <c r="I27" s="34">
        <v>7600</v>
      </c>
      <c r="J27" s="34">
        <v>7600</v>
      </c>
      <c r="K27" s="34">
        <f t="shared" si="2"/>
        <v>-7600</v>
      </c>
      <c r="L27" s="40">
        <v>0</v>
      </c>
      <c r="M27" s="15"/>
      <c r="N27" s="34">
        <f t="shared" si="4"/>
        <v>0</v>
      </c>
      <c r="O27" s="40">
        <f t="shared" si="5"/>
        <v>1</v>
      </c>
    </row>
    <row r="28" spans="1:15" s="5" customFormat="1" ht="94.5">
      <c r="A28" s="18" t="s">
        <v>60</v>
      </c>
      <c r="B28" s="20" t="s">
        <v>61</v>
      </c>
      <c r="C28" s="34">
        <v>3230000</v>
      </c>
      <c r="D28" s="34"/>
      <c r="E28" s="34"/>
      <c r="F28" s="34"/>
      <c r="G28" s="34"/>
      <c r="H28" s="34"/>
      <c r="I28" s="34">
        <v>2955900</v>
      </c>
      <c r="J28" s="34">
        <v>3293813.18</v>
      </c>
      <c r="K28" s="34">
        <f t="shared" si="2"/>
        <v>-63813.180000000168</v>
      </c>
      <c r="L28" s="40">
        <f t="shared" si="3"/>
        <v>1.0197564024767802</v>
      </c>
      <c r="M28" s="43" t="s">
        <v>170</v>
      </c>
      <c r="N28" s="34">
        <f t="shared" si="4"/>
        <v>-337913.18000000017</v>
      </c>
      <c r="O28" s="40">
        <f t="shared" si="5"/>
        <v>1.1143182042694273</v>
      </c>
    </row>
    <row r="29" spans="1:15" s="5" customFormat="1" ht="24.75" customHeight="1">
      <c r="A29" s="17" t="s">
        <v>62</v>
      </c>
      <c r="B29" s="19" t="s">
        <v>63</v>
      </c>
      <c r="C29" s="41">
        <v>3000000</v>
      </c>
      <c r="D29" s="41"/>
      <c r="E29" s="41"/>
      <c r="F29" s="41"/>
      <c r="G29" s="41"/>
      <c r="H29" s="41"/>
      <c r="I29" s="41">
        <v>200000</v>
      </c>
      <c r="J29" s="41">
        <v>468655.57</v>
      </c>
      <c r="K29" s="41">
        <f t="shared" si="2"/>
        <v>2531344.4300000002</v>
      </c>
      <c r="L29" s="42">
        <f t="shared" si="3"/>
        <v>0.15621852333333333</v>
      </c>
      <c r="M29" s="21"/>
      <c r="N29" s="41">
        <f t="shared" si="4"/>
        <v>-268655.57</v>
      </c>
      <c r="O29" s="42">
        <f t="shared" si="5"/>
        <v>2.3432778500000002</v>
      </c>
    </row>
    <row r="30" spans="1:15" s="5" customFormat="1" ht="141.75">
      <c r="A30" s="18" t="s">
        <v>64</v>
      </c>
      <c r="B30" s="20" t="s">
        <v>65</v>
      </c>
      <c r="C30" s="43">
        <v>3000000</v>
      </c>
      <c r="D30" s="43"/>
      <c r="E30" s="43"/>
      <c r="F30" s="43"/>
      <c r="G30" s="43"/>
      <c r="H30" s="43"/>
      <c r="I30" s="43">
        <v>200000</v>
      </c>
      <c r="J30" s="43">
        <v>468655.57</v>
      </c>
      <c r="K30" s="43">
        <f t="shared" si="2"/>
        <v>2531344.4300000002</v>
      </c>
      <c r="L30" s="44">
        <f t="shared" si="3"/>
        <v>0.15621852333333333</v>
      </c>
      <c r="M30" s="43" t="s">
        <v>171</v>
      </c>
      <c r="N30" s="43">
        <f t="shared" si="4"/>
        <v>-268655.57</v>
      </c>
      <c r="O30" s="44">
        <f t="shared" si="5"/>
        <v>2.3432778500000002</v>
      </c>
    </row>
    <row r="31" spans="1:15" s="5" customFormat="1" ht="31.5">
      <c r="A31" s="17" t="s">
        <v>66</v>
      </c>
      <c r="B31" s="19" t="s">
        <v>67</v>
      </c>
      <c r="C31" s="38">
        <v>800000</v>
      </c>
      <c r="D31" s="38"/>
      <c r="E31" s="38"/>
      <c r="F31" s="38"/>
      <c r="G31" s="38"/>
      <c r="H31" s="38"/>
      <c r="I31" s="38">
        <v>2001100</v>
      </c>
      <c r="J31" s="38">
        <v>4660283.4000000004</v>
      </c>
      <c r="K31" s="38">
        <f t="shared" si="2"/>
        <v>-3860283.4000000004</v>
      </c>
      <c r="L31" s="39">
        <f t="shared" si="3"/>
        <v>5.8253542500000002</v>
      </c>
      <c r="M31" s="16"/>
      <c r="N31" s="38">
        <f t="shared" si="4"/>
        <v>-2659183.4000000004</v>
      </c>
      <c r="O31" s="39">
        <f t="shared" si="5"/>
        <v>2.3288608265454003</v>
      </c>
    </row>
    <row r="32" spans="1:15" s="5" customFormat="1" ht="47.25">
      <c r="A32" s="18" t="s">
        <v>68</v>
      </c>
      <c r="B32" s="20" t="s">
        <v>69</v>
      </c>
      <c r="C32" s="34">
        <v>0</v>
      </c>
      <c r="D32" s="34"/>
      <c r="E32" s="34"/>
      <c r="F32" s="34"/>
      <c r="G32" s="34"/>
      <c r="H32" s="34"/>
      <c r="I32" s="34">
        <v>1100</v>
      </c>
      <c r="J32" s="34">
        <v>1100</v>
      </c>
      <c r="K32" s="34">
        <f t="shared" si="2"/>
        <v>-1100</v>
      </c>
      <c r="L32" s="40"/>
      <c r="M32" s="15"/>
      <c r="N32" s="34">
        <f t="shared" si="4"/>
        <v>0</v>
      </c>
      <c r="O32" s="40">
        <f t="shared" si="5"/>
        <v>1</v>
      </c>
    </row>
    <row r="33" spans="1:15" s="5" customFormat="1" ht="110.25">
      <c r="A33" s="18" t="s">
        <v>70</v>
      </c>
      <c r="B33" s="20" t="s">
        <v>71</v>
      </c>
      <c r="C33" s="34">
        <v>800000</v>
      </c>
      <c r="D33" s="34"/>
      <c r="E33" s="34"/>
      <c r="F33" s="34"/>
      <c r="G33" s="34"/>
      <c r="H33" s="34"/>
      <c r="I33" s="34">
        <v>2000000</v>
      </c>
      <c r="J33" s="34">
        <v>4659183.4000000004</v>
      </c>
      <c r="K33" s="34">
        <f t="shared" si="2"/>
        <v>-3859183.4000000004</v>
      </c>
      <c r="L33" s="40">
        <f t="shared" si="3"/>
        <v>5.8239792500000007</v>
      </c>
      <c r="M33" s="34" t="s">
        <v>172</v>
      </c>
      <c r="N33" s="34">
        <f t="shared" si="4"/>
        <v>-2659183.4000000004</v>
      </c>
      <c r="O33" s="40">
        <f t="shared" si="5"/>
        <v>2.3295917000000004</v>
      </c>
    </row>
    <row r="34" spans="1:15" s="5" customFormat="1" ht="31.5">
      <c r="A34" s="17" t="s">
        <v>72</v>
      </c>
      <c r="B34" s="19" t="s">
        <v>73</v>
      </c>
      <c r="C34" s="38">
        <v>2000000</v>
      </c>
      <c r="D34" s="38"/>
      <c r="E34" s="38"/>
      <c r="F34" s="38"/>
      <c r="G34" s="38"/>
      <c r="H34" s="38"/>
      <c r="I34" s="38">
        <v>3204786</v>
      </c>
      <c r="J34" s="38">
        <v>3125174.01</v>
      </c>
      <c r="K34" s="38">
        <f t="shared" si="2"/>
        <v>-1125174.0099999998</v>
      </c>
      <c r="L34" s="39">
        <f t="shared" si="3"/>
        <v>1.5625870049999999</v>
      </c>
      <c r="M34" s="16"/>
      <c r="N34" s="38">
        <f t="shared" si="4"/>
        <v>79611.990000000224</v>
      </c>
      <c r="O34" s="39">
        <f t="shared" si="5"/>
        <v>0.97515840683278066</v>
      </c>
    </row>
    <row r="35" spans="1:15" s="5" customFormat="1" ht="126">
      <c r="A35" s="18" t="s">
        <v>74</v>
      </c>
      <c r="B35" s="20" t="s">
        <v>75</v>
      </c>
      <c r="C35" s="34">
        <v>0</v>
      </c>
      <c r="D35" s="34"/>
      <c r="E35" s="34"/>
      <c r="F35" s="34"/>
      <c r="G35" s="34"/>
      <c r="H35" s="34"/>
      <c r="I35" s="34">
        <v>204786</v>
      </c>
      <c r="J35" s="34">
        <v>204786.43</v>
      </c>
      <c r="K35" s="34">
        <f t="shared" si="2"/>
        <v>-204786.43</v>
      </c>
      <c r="L35" s="40"/>
      <c r="M35" s="15"/>
      <c r="N35" s="34">
        <f t="shared" si="4"/>
        <v>-0.42999999999301508</v>
      </c>
      <c r="O35" s="40">
        <f t="shared" si="5"/>
        <v>1.0000020997529127</v>
      </c>
    </row>
    <row r="36" spans="1:15" s="5" customFormat="1" ht="63">
      <c r="A36" s="18" t="s">
        <v>76</v>
      </c>
      <c r="B36" s="20" t="s">
        <v>77</v>
      </c>
      <c r="C36" s="34">
        <v>2000000</v>
      </c>
      <c r="D36" s="34"/>
      <c r="E36" s="34"/>
      <c r="F36" s="34"/>
      <c r="G36" s="34"/>
      <c r="H36" s="34"/>
      <c r="I36" s="34">
        <v>3000000</v>
      </c>
      <c r="J36" s="34">
        <v>2920387.58</v>
      </c>
      <c r="K36" s="34">
        <f t="shared" si="2"/>
        <v>-920387.58000000007</v>
      </c>
      <c r="L36" s="40">
        <f t="shared" si="3"/>
        <v>1.4601937899999999</v>
      </c>
      <c r="M36" s="34" t="s">
        <v>173</v>
      </c>
      <c r="N36" s="34">
        <f t="shared" si="4"/>
        <v>79612.419999999925</v>
      </c>
      <c r="O36" s="40">
        <f t="shared" si="5"/>
        <v>0.97346252666666666</v>
      </c>
    </row>
    <row r="37" spans="1:15" s="5" customFormat="1" ht="110.25">
      <c r="A37" s="17" t="s">
        <v>78</v>
      </c>
      <c r="B37" s="19" t="s">
        <v>79</v>
      </c>
      <c r="C37" s="38">
        <v>1830000</v>
      </c>
      <c r="D37" s="38"/>
      <c r="E37" s="38"/>
      <c r="F37" s="38"/>
      <c r="G37" s="38"/>
      <c r="H37" s="38"/>
      <c r="I37" s="38">
        <v>4000000</v>
      </c>
      <c r="J37" s="38">
        <v>5100517.3600000003</v>
      </c>
      <c r="K37" s="38">
        <f t="shared" si="2"/>
        <v>-3270517.3600000003</v>
      </c>
      <c r="L37" s="39">
        <f t="shared" si="3"/>
        <v>2.7871679562841534</v>
      </c>
      <c r="M37" s="38" t="s">
        <v>174</v>
      </c>
      <c r="N37" s="38">
        <f t="shared" si="4"/>
        <v>-1100517.3600000003</v>
      </c>
      <c r="O37" s="39">
        <f t="shared" si="5"/>
        <v>1.2751293400000001</v>
      </c>
    </row>
    <row r="38" spans="1:15" s="5" customFormat="1">
      <c r="A38" s="17" t="s">
        <v>80</v>
      </c>
      <c r="B38" s="19" t="s">
        <v>81</v>
      </c>
      <c r="C38" s="38">
        <v>1000000</v>
      </c>
      <c r="D38" s="38"/>
      <c r="E38" s="38"/>
      <c r="F38" s="38"/>
      <c r="G38" s="38"/>
      <c r="H38" s="38"/>
      <c r="I38" s="38">
        <v>1250000</v>
      </c>
      <c r="J38" s="38">
        <v>1281585.21</v>
      </c>
      <c r="K38" s="38">
        <f t="shared" si="2"/>
        <v>-281585.20999999996</v>
      </c>
      <c r="L38" s="39">
        <f t="shared" si="3"/>
        <v>1.28158521</v>
      </c>
      <c r="M38" s="16"/>
      <c r="N38" s="38">
        <f t="shared" si="4"/>
        <v>-31585.209999999963</v>
      </c>
      <c r="O38" s="39">
        <f t="shared" si="5"/>
        <v>1.025268168</v>
      </c>
    </row>
    <row r="39" spans="1:15" s="5" customFormat="1" ht="31.5">
      <c r="A39" s="18" t="s">
        <v>129</v>
      </c>
      <c r="B39" s="20" t="s">
        <v>130</v>
      </c>
      <c r="C39" s="34">
        <v>0</v>
      </c>
      <c r="D39" s="34"/>
      <c r="E39" s="34"/>
      <c r="F39" s="34"/>
      <c r="G39" s="34"/>
      <c r="H39" s="34"/>
      <c r="I39" s="34">
        <v>0</v>
      </c>
      <c r="J39" s="34">
        <v>-585.87</v>
      </c>
      <c r="K39" s="34">
        <f t="shared" si="2"/>
        <v>585.87</v>
      </c>
      <c r="L39" s="40">
        <v>0</v>
      </c>
      <c r="M39" s="16"/>
      <c r="N39" s="38">
        <f t="shared" si="4"/>
        <v>585.87</v>
      </c>
      <c r="O39" s="39" t="e">
        <f t="shared" si="5"/>
        <v>#DIV/0!</v>
      </c>
    </row>
    <row r="40" spans="1:15" s="5" customFormat="1" ht="63">
      <c r="A40" s="18" t="s">
        <v>82</v>
      </c>
      <c r="B40" s="20" t="s">
        <v>83</v>
      </c>
      <c r="C40" s="34">
        <v>1000000</v>
      </c>
      <c r="D40" s="34"/>
      <c r="E40" s="34"/>
      <c r="F40" s="34"/>
      <c r="G40" s="34"/>
      <c r="H40" s="34"/>
      <c r="I40" s="34">
        <v>1250000</v>
      </c>
      <c r="J40" s="34">
        <v>1282171.08</v>
      </c>
      <c r="K40" s="34">
        <f t="shared" si="2"/>
        <v>-282171.08000000007</v>
      </c>
      <c r="L40" s="40">
        <f t="shared" si="3"/>
        <v>1.2821710800000001</v>
      </c>
      <c r="M40" s="34" t="s">
        <v>133</v>
      </c>
      <c r="N40" s="34">
        <f t="shared" si="4"/>
        <v>-32171.080000000075</v>
      </c>
      <c r="O40" s="40">
        <f t="shared" si="5"/>
        <v>1.025736864</v>
      </c>
    </row>
    <row r="41" spans="1:15" s="13" customFormat="1">
      <c r="A41" s="29" t="s">
        <v>23</v>
      </c>
      <c r="B41" s="30" t="s">
        <v>110</v>
      </c>
      <c r="C41" s="12">
        <f t="shared" ref="C41:J41" si="9">C42+C69</f>
        <v>874361296.60000002</v>
      </c>
      <c r="D41" s="12">
        <f t="shared" si="9"/>
        <v>73470090.530000001</v>
      </c>
      <c r="E41" s="12">
        <f t="shared" si="9"/>
        <v>934132548.13000011</v>
      </c>
      <c r="F41" s="12">
        <f t="shared" si="9"/>
        <v>175292671.65000001</v>
      </c>
      <c r="G41" s="12">
        <f t="shared" si="9"/>
        <v>1109425219.7800002</v>
      </c>
      <c r="H41" s="12">
        <f t="shared" si="9"/>
        <v>31420749.289999999</v>
      </c>
      <c r="I41" s="12">
        <f t="shared" si="9"/>
        <v>1292528406.8699999</v>
      </c>
      <c r="J41" s="12">
        <f t="shared" si="9"/>
        <v>1280202844.22</v>
      </c>
      <c r="K41" s="12">
        <f t="shared" si="2"/>
        <v>-405841547.62</v>
      </c>
      <c r="L41" s="27">
        <f t="shared" si="3"/>
        <v>1.4641577219830477</v>
      </c>
      <c r="M41" s="12"/>
      <c r="N41" s="12">
        <f t="shared" si="4"/>
        <v>12325562.649999857</v>
      </c>
      <c r="O41" s="27">
        <f t="shared" si="5"/>
        <v>0.99046399089993886</v>
      </c>
    </row>
    <row r="42" spans="1:15" s="13" customFormat="1" ht="47.25">
      <c r="A42" s="29" t="s">
        <v>1</v>
      </c>
      <c r="B42" s="31" t="s">
        <v>111</v>
      </c>
      <c r="C42" s="12">
        <f t="shared" ref="C42:J42" si="10">C43+C46+C55+C66</f>
        <v>874361296.60000002</v>
      </c>
      <c r="D42" s="16">
        <f t="shared" si="10"/>
        <v>73470090.530000001</v>
      </c>
      <c r="E42" s="12">
        <f t="shared" si="10"/>
        <v>934132548.13000011</v>
      </c>
      <c r="F42" s="16">
        <f t="shared" si="10"/>
        <v>175292671.65000001</v>
      </c>
      <c r="G42" s="12">
        <f t="shared" si="10"/>
        <v>1109425219.7800002</v>
      </c>
      <c r="H42" s="16">
        <f t="shared" si="10"/>
        <v>31420749.289999999</v>
      </c>
      <c r="I42" s="12">
        <f t="shared" si="10"/>
        <v>1292528406.8699999</v>
      </c>
      <c r="J42" s="12">
        <f t="shared" si="10"/>
        <v>1280347856.46</v>
      </c>
      <c r="K42" s="12">
        <f t="shared" si="2"/>
        <v>-405986559.86000001</v>
      </c>
      <c r="L42" s="27">
        <f t="shared" si="3"/>
        <v>1.4643235713185156</v>
      </c>
      <c r="M42" s="12"/>
      <c r="N42" s="12">
        <f t="shared" si="4"/>
        <v>12180550.409999847</v>
      </c>
      <c r="O42" s="27">
        <f t="shared" si="5"/>
        <v>0.99057618359081456</v>
      </c>
    </row>
    <row r="43" spans="1:15" s="13" customFormat="1" ht="31.5">
      <c r="A43" s="29" t="s">
        <v>20</v>
      </c>
      <c r="B43" s="31" t="s">
        <v>19</v>
      </c>
      <c r="C43" s="12">
        <f>SUM(C44:C45)</f>
        <v>355263232</v>
      </c>
      <c r="D43" s="16">
        <f t="shared" ref="D43:I43" si="11">SUM(D44:D45)</f>
        <v>3895572.93</v>
      </c>
      <c r="E43" s="12">
        <f t="shared" si="11"/>
        <v>359158804.93000001</v>
      </c>
      <c r="F43" s="16">
        <f t="shared" si="11"/>
        <v>10997387</v>
      </c>
      <c r="G43" s="12">
        <f t="shared" si="11"/>
        <v>370156191.93000001</v>
      </c>
      <c r="H43" s="16">
        <f t="shared" si="11"/>
        <v>17107342.449999999</v>
      </c>
      <c r="I43" s="12">
        <f t="shared" si="11"/>
        <v>427511810</v>
      </c>
      <c r="J43" s="12">
        <f t="shared" ref="J43" si="12">SUM(J44:J45)</f>
        <v>427511810</v>
      </c>
      <c r="K43" s="12">
        <f t="shared" si="2"/>
        <v>-72248578</v>
      </c>
      <c r="L43" s="27">
        <f t="shared" si="3"/>
        <v>1.2033663252829947</v>
      </c>
      <c r="M43" s="12"/>
      <c r="N43" s="12">
        <f t="shared" si="4"/>
        <v>0</v>
      </c>
      <c r="O43" s="27">
        <f t="shared" si="5"/>
        <v>1</v>
      </c>
    </row>
    <row r="44" spans="1:15" s="5" customFormat="1" ht="47.25">
      <c r="A44" s="32" t="s">
        <v>137</v>
      </c>
      <c r="B44" s="33" t="s">
        <v>138</v>
      </c>
      <c r="C44" s="34">
        <v>355263232</v>
      </c>
      <c r="D44" s="15">
        <v>3895572.93</v>
      </c>
      <c r="E44" s="10">
        <f>C44+D44</f>
        <v>359158804.93000001</v>
      </c>
      <c r="F44" s="15">
        <v>10997387</v>
      </c>
      <c r="G44" s="10">
        <f>E44+F44</f>
        <v>370156191.93000001</v>
      </c>
      <c r="H44" s="15">
        <v>16519342.449999999</v>
      </c>
      <c r="I44" s="10">
        <v>403658280</v>
      </c>
      <c r="J44" s="10">
        <v>403658280</v>
      </c>
      <c r="K44" s="10">
        <f t="shared" si="2"/>
        <v>-48395048</v>
      </c>
      <c r="L44" s="26">
        <f t="shared" si="3"/>
        <v>1.1362230696589508</v>
      </c>
      <c r="M44" s="10" t="s">
        <v>151</v>
      </c>
      <c r="N44" s="10">
        <f t="shared" si="4"/>
        <v>0</v>
      </c>
      <c r="O44" s="26">
        <f t="shared" si="5"/>
        <v>1</v>
      </c>
    </row>
    <row r="45" spans="1:15" s="5" customFormat="1" ht="189">
      <c r="A45" s="32" t="s">
        <v>86</v>
      </c>
      <c r="B45" s="33" t="s">
        <v>112</v>
      </c>
      <c r="C45" s="34">
        <v>0</v>
      </c>
      <c r="D45" s="15">
        <v>0</v>
      </c>
      <c r="E45" s="10">
        <f>C45+D45</f>
        <v>0</v>
      </c>
      <c r="F45" s="15">
        <v>0</v>
      </c>
      <c r="G45" s="10">
        <f>E45+F45</f>
        <v>0</v>
      </c>
      <c r="H45" s="15">
        <v>588000</v>
      </c>
      <c r="I45" s="10">
        <v>23853530</v>
      </c>
      <c r="J45" s="10">
        <v>23853530</v>
      </c>
      <c r="K45" s="10">
        <f t="shared" ref="K45" si="13">C45-J45</f>
        <v>-23853530</v>
      </c>
      <c r="L45" s="36" t="s">
        <v>123</v>
      </c>
      <c r="M45" s="10" t="s">
        <v>154</v>
      </c>
      <c r="N45" s="10">
        <f t="shared" si="4"/>
        <v>0</v>
      </c>
      <c r="O45" s="26">
        <f t="shared" si="5"/>
        <v>1</v>
      </c>
    </row>
    <row r="46" spans="1:15" s="13" customFormat="1" ht="47.25">
      <c r="A46" s="29" t="s">
        <v>16</v>
      </c>
      <c r="B46" s="31" t="s">
        <v>113</v>
      </c>
      <c r="C46" s="12">
        <f t="shared" ref="C46:J46" si="14">SUM(C47:C54)</f>
        <v>14529304</v>
      </c>
      <c r="D46" s="16">
        <f t="shared" si="14"/>
        <v>47996675</v>
      </c>
      <c r="E46" s="12">
        <f t="shared" si="14"/>
        <v>62525979</v>
      </c>
      <c r="F46" s="16">
        <f t="shared" si="14"/>
        <v>163356839.12</v>
      </c>
      <c r="G46" s="12">
        <f t="shared" si="14"/>
        <v>225882818.12000003</v>
      </c>
      <c r="H46" s="16">
        <f t="shared" si="14"/>
        <v>-2257262.9500000002</v>
      </c>
      <c r="I46" s="12">
        <f t="shared" si="14"/>
        <v>323413178.01999998</v>
      </c>
      <c r="J46" s="12">
        <f t="shared" si="14"/>
        <v>321192124.91000003</v>
      </c>
      <c r="K46" s="12">
        <f t="shared" si="2"/>
        <v>-306662820.91000003</v>
      </c>
      <c r="L46" s="27">
        <f t="shared" si="3"/>
        <v>22.106504544883915</v>
      </c>
      <c r="M46" s="12"/>
      <c r="N46" s="12">
        <f t="shared" si="4"/>
        <v>2221053.1099999547</v>
      </c>
      <c r="O46" s="27">
        <f t="shared" si="5"/>
        <v>0.99313245946378037</v>
      </c>
    </row>
    <row r="47" spans="1:15" s="5" customFormat="1" ht="173.25">
      <c r="A47" s="32" t="s">
        <v>87</v>
      </c>
      <c r="B47" s="1" t="s">
        <v>2</v>
      </c>
      <c r="C47" s="34">
        <v>0</v>
      </c>
      <c r="D47" s="15">
        <v>0</v>
      </c>
      <c r="E47" s="10">
        <f>C47+D47</f>
        <v>0</v>
      </c>
      <c r="F47" s="15">
        <v>21617545.940000001</v>
      </c>
      <c r="G47" s="10">
        <f>E47+F47</f>
        <v>21617545.940000001</v>
      </c>
      <c r="H47" s="15">
        <v>0</v>
      </c>
      <c r="I47" s="10">
        <v>187588121.77000001</v>
      </c>
      <c r="J47" s="10">
        <v>187588121.77000001</v>
      </c>
      <c r="K47" s="10">
        <f t="shared" si="2"/>
        <v>-187588121.77000001</v>
      </c>
      <c r="L47" s="36" t="s">
        <v>123</v>
      </c>
      <c r="M47" s="10" t="s">
        <v>125</v>
      </c>
      <c r="N47" s="10">
        <f t="shared" si="4"/>
        <v>0</v>
      </c>
      <c r="O47" s="26">
        <f t="shared" si="5"/>
        <v>1</v>
      </c>
    </row>
    <row r="48" spans="1:15" s="5" customFormat="1" ht="157.5">
      <c r="A48" s="32" t="s">
        <v>88</v>
      </c>
      <c r="B48" s="1" t="s">
        <v>3</v>
      </c>
      <c r="C48" s="34">
        <v>14529304</v>
      </c>
      <c r="D48" s="15">
        <v>0</v>
      </c>
      <c r="E48" s="10">
        <f t="shared" ref="E48:G68" si="15">C48+D48</f>
        <v>14529304</v>
      </c>
      <c r="F48" s="15">
        <v>1865335.83</v>
      </c>
      <c r="G48" s="10">
        <f t="shared" si="15"/>
        <v>16394639.83</v>
      </c>
      <c r="H48" s="15">
        <v>0</v>
      </c>
      <c r="I48" s="10">
        <v>26455554.32</v>
      </c>
      <c r="J48" s="10">
        <v>26403028.329999998</v>
      </c>
      <c r="K48" s="10">
        <f t="shared" si="2"/>
        <v>-11873724.329999998</v>
      </c>
      <c r="L48" s="26">
        <f t="shared" si="3"/>
        <v>1.817225954526108</v>
      </c>
      <c r="M48" s="10" t="s">
        <v>125</v>
      </c>
      <c r="N48" s="10">
        <f t="shared" si="4"/>
        <v>52525.990000002086</v>
      </c>
      <c r="O48" s="26">
        <f t="shared" si="5"/>
        <v>0.9980145571941279</v>
      </c>
    </row>
    <row r="49" spans="1:15" s="5" customFormat="1" ht="47.25" hidden="1">
      <c r="A49" s="32" t="s">
        <v>139</v>
      </c>
      <c r="B49" s="1" t="s">
        <v>140</v>
      </c>
      <c r="C49" s="34">
        <v>0</v>
      </c>
      <c r="D49" s="15">
        <v>922638</v>
      </c>
      <c r="E49" s="10">
        <f t="shared" si="15"/>
        <v>922638</v>
      </c>
      <c r="F49" s="15">
        <v>0</v>
      </c>
      <c r="G49" s="10">
        <f t="shared" si="15"/>
        <v>922638</v>
      </c>
      <c r="H49" s="15">
        <v>0</v>
      </c>
      <c r="I49" s="10">
        <v>0</v>
      </c>
      <c r="J49" s="10">
        <v>0</v>
      </c>
      <c r="K49" s="10">
        <f t="shared" si="2"/>
        <v>0</v>
      </c>
      <c r="L49" s="28" t="s">
        <v>123</v>
      </c>
      <c r="M49" s="10" t="s">
        <v>127</v>
      </c>
      <c r="N49" s="10">
        <f t="shared" si="4"/>
        <v>0</v>
      </c>
      <c r="O49" s="26" t="e">
        <f t="shared" si="5"/>
        <v>#DIV/0!</v>
      </c>
    </row>
    <row r="50" spans="1:15" s="5" customFormat="1" ht="47.25" hidden="1">
      <c r="A50" s="32" t="s">
        <v>89</v>
      </c>
      <c r="B50" s="1" t="s">
        <v>141</v>
      </c>
      <c r="C50" s="34">
        <v>0</v>
      </c>
      <c r="D50" s="15">
        <v>0</v>
      </c>
      <c r="E50" s="10">
        <f t="shared" si="15"/>
        <v>0</v>
      </c>
      <c r="F50" s="15">
        <v>0</v>
      </c>
      <c r="G50" s="10">
        <f t="shared" si="15"/>
        <v>0</v>
      </c>
      <c r="H50" s="15"/>
      <c r="I50" s="10">
        <v>0</v>
      </c>
      <c r="J50" s="10">
        <v>0</v>
      </c>
      <c r="K50" s="10">
        <f t="shared" si="2"/>
        <v>0</v>
      </c>
      <c r="L50" s="36" t="s">
        <v>123</v>
      </c>
      <c r="M50" s="10"/>
      <c r="N50" s="10">
        <f t="shared" si="4"/>
        <v>0</v>
      </c>
      <c r="O50" s="26" t="e">
        <f t="shared" si="5"/>
        <v>#DIV/0!</v>
      </c>
    </row>
    <row r="51" spans="1:15" s="5" customFormat="1" ht="63">
      <c r="A51" s="32" t="s">
        <v>90</v>
      </c>
      <c r="B51" s="1" t="s">
        <v>5</v>
      </c>
      <c r="C51" s="34">
        <v>0</v>
      </c>
      <c r="D51" s="15">
        <v>1434744.51</v>
      </c>
      <c r="E51" s="10">
        <f t="shared" si="15"/>
        <v>1434744.51</v>
      </c>
      <c r="F51" s="15">
        <v>-690946.2</v>
      </c>
      <c r="G51" s="10">
        <f t="shared" si="15"/>
        <v>743798.31</v>
      </c>
      <c r="H51" s="15">
        <v>0</v>
      </c>
      <c r="I51" s="10">
        <v>1405132.5</v>
      </c>
      <c r="J51" s="10">
        <v>1405132.5</v>
      </c>
      <c r="K51" s="10">
        <f t="shared" si="2"/>
        <v>-1405132.5</v>
      </c>
      <c r="L51" s="36" t="s">
        <v>123</v>
      </c>
      <c r="M51" s="10" t="s">
        <v>127</v>
      </c>
      <c r="N51" s="10">
        <f t="shared" si="4"/>
        <v>0</v>
      </c>
      <c r="O51" s="26">
        <f t="shared" si="5"/>
        <v>1</v>
      </c>
    </row>
    <row r="52" spans="1:15" s="5" customFormat="1" ht="47.25">
      <c r="A52" s="32" t="s">
        <v>142</v>
      </c>
      <c r="B52" s="1" t="s">
        <v>4</v>
      </c>
      <c r="C52" s="34">
        <v>0</v>
      </c>
      <c r="D52" s="15"/>
      <c r="E52" s="10"/>
      <c r="F52" s="15"/>
      <c r="G52" s="10"/>
      <c r="H52" s="15"/>
      <c r="I52" s="10">
        <v>534900.78</v>
      </c>
      <c r="J52" s="10">
        <v>534900.78</v>
      </c>
      <c r="K52" s="10">
        <f t="shared" ref="K52" si="16">C52-J52</f>
        <v>-534900.78</v>
      </c>
      <c r="L52" s="36" t="s">
        <v>123</v>
      </c>
      <c r="M52" s="10" t="s">
        <v>127</v>
      </c>
      <c r="N52" s="10">
        <f t="shared" ref="N52" si="17">I52-J52</f>
        <v>0</v>
      </c>
      <c r="O52" s="26">
        <f t="shared" ref="O52" si="18">J52/I52</f>
        <v>1</v>
      </c>
    </row>
    <row r="53" spans="1:15" s="5" customFormat="1" ht="78.75">
      <c r="A53" s="32" t="s">
        <v>91</v>
      </c>
      <c r="B53" s="1" t="s">
        <v>6</v>
      </c>
      <c r="C53" s="34">
        <v>0</v>
      </c>
      <c r="D53" s="15">
        <v>17680933.719999999</v>
      </c>
      <c r="E53" s="10">
        <f t="shared" si="15"/>
        <v>17680933.719999999</v>
      </c>
      <c r="F53" s="15">
        <v>412258.28</v>
      </c>
      <c r="G53" s="10">
        <f t="shared" si="15"/>
        <v>18093192</v>
      </c>
      <c r="H53" s="15">
        <v>0</v>
      </c>
      <c r="I53" s="10">
        <v>14120942.74</v>
      </c>
      <c r="J53" s="10">
        <v>14120942.74</v>
      </c>
      <c r="K53" s="10">
        <f t="shared" ref="K53" si="19">C53-J53</f>
        <v>-14120942.74</v>
      </c>
      <c r="L53" s="36" t="s">
        <v>123</v>
      </c>
      <c r="M53" s="10" t="s">
        <v>127</v>
      </c>
      <c r="N53" s="10">
        <f t="shared" si="4"/>
        <v>0</v>
      </c>
      <c r="O53" s="26">
        <f t="shared" si="5"/>
        <v>1</v>
      </c>
    </row>
    <row r="54" spans="1:15" s="5" customFormat="1" ht="47.25">
      <c r="A54" s="32" t="s">
        <v>92</v>
      </c>
      <c r="B54" s="1" t="s">
        <v>7</v>
      </c>
      <c r="C54" s="34">
        <v>0</v>
      </c>
      <c r="D54" s="15">
        <v>27958358.77</v>
      </c>
      <c r="E54" s="10">
        <f t="shared" si="15"/>
        <v>27958358.77</v>
      </c>
      <c r="F54" s="15">
        <v>140152645.27000001</v>
      </c>
      <c r="G54" s="10">
        <f t="shared" si="15"/>
        <v>168111004.04000002</v>
      </c>
      <c r="H54" s="15">
        <v>-2257262.9500000002</v>
      </c>
      <c r="I54" s="10">
        <v>93308525.909999996</v>
      </c>
      <c r="J54" s="10">
        <v>91139998.790000007</v>
      </c>
      <c r="K54" s="10">
        <f t="shared" si="2"/>
        <v>-91139998.790000007</v>
      </c>
      <c r="L54" s="36" t="s">
        <v>123</v>
      </c>
      <c r="M54" s="10" t="s">
        <v>127</v>
      </c>
      <c r="N54" s="10">
        <f t="shared" si="4"/>
        <v>2168527.1199999899</v>
      </c>
      <c r="O54" s="26">
        <f t="shared" si="5"/>
        <v>0.97675960370339976</v>
      </c>
    </row>
    <row r="55" spans="1:15" s="13" customFormat="1" ht="31.5">
      <c r="A55" s="11" t="s">
        <v>17</v>
      </c>
      <c r="B55" s="2" t="s">
        <v>8</v>
      </c>
      <c r="C55" s="12">
        <f>SUM(C56:C65)</f>
        <v>489087560.60000002</v>
      </c>
      <c r="D55" s="12">
        <f t="shared" ref="D55:J55" si="20">SUM(D56:D65)</f>
        <v>21577842.600000001</v>
      </c>
      <c r="E55" s="12">
        <f t="shared" si="20"/>
        <v>496966564.20000005</v>
      </c>
      <c r="F55" s="12">
        <f t="shared" si="20"/>
        <v>938445.53</v>
      </c>
      <c r="G55" s="12">
        <f t="shared" si="20"/>
        <v>497905009.73000002</v>
      </c>
      <c r="H55" s="12">
        <f t="shared" si="20"/>
        <v>-8975470.2100000009</v>
      </c>
      <c r="I55" s="12">
        <f t="shared" si="20"/>
        <v>500148218.84999996</v>
      </c>
      <c r="J55" s="12">
        <f t="shared" si="20"/>
        <v>491188837.55000001</v>
      </c>
      <c r="K55" s="12">
        <f t="shared" si="2"/>
        <v>-2101276.9499999881</v>
      </c>
      <c r="L55" s="27">
        <f t="shared" si="3"/>
        <v>1.0042963205758539</v>
      </c>
      <c r="M55" s="12"/>
      <c r="N55" s="12">
        <f t="shared" si="4"/>
        <v>8959381.2999999523</v>
      </c>
      <c r="O55" s="27">
        <f t="shared" si="5"/>
        <v>0.98208654762262193</v>
      </c>
    </row>
    <row r="56" spans="1:15" s="5" customFormat="1" ht="47.25">
      <c r="A56" s="32" t="s">
        <v>93</v>
      </c>
      <c r="B56" s="3" t="s">
        <v>12</v>
      </c>
      <c r="C56" s="34">
        <f>840989+5819.6+748979+3223+25964889+207121051+151649821+6037058+3800000+29724275+2706133+42160337+0</f>
        <v>470762574.60000002</v>
      </c>
      <c r="D56" s="15">
        <v>19233125.600000001</v>
      </c>
      <c r="E56" s="10">
        <f>C56+D56</f>
        <v>489995700.20000005</v>
      </c>
      <c r="F56" s="15">
        <v>938445.53</v>
      </c>
      <c r="G56" s="10">
        <f>E56+F56</f>
        <v>490934145.73000002</v>
      </c>
      <c r="H56" s="15">
        <v>-14545988.42</v>
      </c>
      <c r="I56" s="10">
        <v>428436609.99000001</v>
      </c>
      <c r="J56" s="10">
        <v>425678287.29000002</v>
      </c>
      <c r="K56" s="10">
        <f t="shared" si="2"/>
        <v>45084287.310000002</v>
      </c>
      <c r="L56" s="26">
        <f t="shared" si="3"/>
        <v>0.90423136896915079</v>
      </c>
      <c r="M56" s="10" t="s">
        <v>126</v>
      </c>
      <c r="N56" s="10">
        <f t="shared" si="4"/>
        <v>2758322.6999999881</v>
      </c>
      <c r="O56" s="26">
        <f t="shared" si="5"/>
        <v>0.99356188842016935</v>
      </c>
    </row>
    <row r="57" spans="1:15" s="5" customFormat="1" ht="94.5">
      <c r="A57" s="32" t="s">
        <v>94</v>
      </c>
      <c r="B57" s="1" t="s">
        <v>21</v>
      </c>
      <c r="C57" s="34">
        <v>12580846</v>
      </c>
      <c r="D57" s="15"/>
      <c r="E57" s="10"/>
      <c r="F57" s="15"/>
      <c r="G57" s="10"/>
      <c r="H57" s="15"/>
      <c r="I57" s="10">
        <v>10475084</v>
      </c>
      <c r="J57" s="10">
        <v>8525648.9900000002</v>
      </c>
      <c r="K57" s="10">
        <f t="shared" ref="K57:K65" si="21">C57-J57</f>
        <v>4055197.01</v>
      </c>
      <c r="L57" s="26">
        <f t="shared" ref="L57:L64" si="22">J57/C57</f>
        <v>0.67766897313582886</v>
      </c>
      <c r="M57" s="10" t="s">
        <v>126</v>
      </c>
      <c r="N57" s="10">
        <f t="shared" ref="N57:N65" si="23">I57-J57</f>
        <v>1949435.0099999998</v>
      </c>
      <c r="O57" s="26">
        <f t="shared" ref="O57:O65" si="24">J57/I57</f>
        <v>0.81389791146304891</v>
      </c>
    </row>
    <row r="58" spans="1:15" s="5" customFormat="1" ht="78.75">
      <c r="A58" s="35" t="s">
        <v>143</v>
      </c>
      <c r="B58" s="1" t="s">
        <v>144</v>
      </c>
      <c r="C58" s="34">
        <v>0</v>
      </c>
      <c r="D58" s="15"/>
      <c r="E58" s="10"/>
      <c r="F58" s="15"/>
      <c r="G58" s="10"/>
      <c r="H58" s="15"/>
      <c r="I58" s="10">
        <v>28879800</v>
      </c>
      <c r="J58" s="10">
        <v>25834552.829999998</v>
      </c>
      <c r="K58" s="10">
        <f t="shared" si="21"/>
        <v>-25834552.829999998</v>
      </c>
      <c r="L58" s="36" t="s">
        <v>123</v>
      </c>
      <c r="M58" s="10" t="s">
        <v>126</v>
      </c>
      <c r="N58" s="10">
        <f t="shared" si="23"/>
        <v>3045247.1700000018</v>
      </c>
      <c r="O58" s="26">
        <f t="shared" si="24"/>
        <v>0.89455442316082512</v>
      </c>
    </row>
    <row r="59" spans="1:15" s="5" customFormat="1" ht="78.75">
      <c r="A59" s="32" t="s">
        <v>95</v>
      </c>
      <c r="B59" s="1" t="s">
        <v>22</v>
      </c>
      <c r="C59" s="34">
        <v>45734</v>
      </c>
      <c r="D59" s="15"/>
      <c r="E59" s="10"/>
      <c r="F59" s="15"/>
      <c r="G59" s="10"/>
      <c r="H59" s="15"/>
      <c r="I59" s="10">
        <v>66214.399999999994</v>
      </c>
      <c r="J59" s="10">
        <v>9922.09</v>
      </c>
      <c r="K59" s="10">
        <f t="shared" si="21"/>
        <v>35811.910000000003</v>
      </c>
      <c r="L59" s="26">
        <f t="shared" si="22"/>
        <v>0.21695215813180566</v>
      </c>
      <c r="M59" s="10" t="s">
        <v>126</v>
      </c>
      <c r="N59" s="10">
        <f t="shared" si="23"/>
        <v>56292.31</v>
      </c>
      <c r="O59" s="26">
        <f t="shared" si="24"/>
        <v>0.14984791827759522</v>
      </c>
    </row>
    <row r="60" spans="1:15" s="5" customFormat="1" ht="78.75">
      <c r="A60" s="32" t="s">
        <v>97</v>
      </c>
      <c r="B60" s="1" t="s">
        <v>10</v>
      </c>
      <c r="C60" s="34">
        <v>1072259</v>
      </c>
      <c r="D60" s="15"/>
      <c r="E60" s="10"/>
      <c r="F60" s="15"/>
      <c r="G60" s="10"/>
      <c r="H60" s="15"/>
      <c r="I60" s="10">
        <v>1457827.46</v>
      </c>
      <c r="J60" s="10">
        <v>610858.29</v>
      </c>
      <c r="K60" s="10">
        <f t="shared" si="21"/>
        <v>461400.70999999996</v>
      </c>
      <c r="L60" s="26">
        <f t="shared" si="22"/>
        <v>0.56969285405858106</v>
      </c>
      <c r="M60" s="10" t="s">
        <v>126</v>
      </c>
      <c r="N60" s="10">
        <f t="shared" si="23"/>
        <v>846969.16999999993</v>
      </c>
      <c r="O60" s="26">
        <f t="shared" si="24"/>
        <v>0.419019607436946</v>
      </c>
    </row>
    <row r="61" spans="1:15" s="5" customFormat="1" ht="78.75">
      <c r="A61" s="32" t="s">
        <v>98</v>
      </c>
      <c r="B61" s="1" t="s">
        <v>11</v>
      </c>
      <c r="C61" s="34">
        <v>0</v>
      </c>
      <c r="D61" s="15">
        <v>-1154</v>
      </c>
      <c r="E61" s="10">
        <f>C61+D61</f>
        <v>-1154</v>
      </c>
      <c r="F61" s="15">
        <v>0</v>
      </c>
      <c r="G61" s="10">
        <f>E61+F61</f>
        <v>-1154</v>
      </c>
      <c r="H61" s="15">
        <v>-6782439.79</v>
      </c>
      <c r="I61" s="10">
        <v>24430700</v>
      </c>
      <c r="J61" s="10">
        <v>24430700</v>
      </c>
      <c r="K61" s="10">
        <f t="shared" si="21"/>
        <v>-24430700</v>
      </c>
      <c r="L61" s="36" t="s">
        <v>123</v>
      </c>
      <c r="M61" s="10" t="s">
        <v>126</v>
      </c>
      <c r="N61" s="10">
        <f t="shared" si="23"/>
        <v>0</v>
      </c>
      <c r="O61" s="26">
        <f t="shared" si="24"/>
        <v>1</v>
      </c>
    </row>
    <row r="62" spans="1:15" s="5" customFormat="1" ht="63">
      <c r="A62" s="32" t="s">
        <v>145</v>
      </c>
      <c r="B62" s="1" t="s">
        <v>146</v>
      </c>
      <c r="C62" s="34">
        <v>0</v>
      </c>
      <c r="D62" s="15">
        <v>-976</v>
      </c>
      <c r="E62" s="10">
        <f>C62+D62</f>
        <v>-976</v>
      </c>
      <c r="F62" s="15">
        <v>0</v>
      </c>
      <c r="G62" s="10">
        <f>E62+F62</f>
        <v>-976</v>
      </c>
      <c r="H62" s="15">
        <v>0</v>
      </c>
      <c r="I62" s="10">
        <v>665496</v>
      </c>
      <c r="J62" s="10">
        <v>362381.06</v>
      </c>
      <c r="K62" s="10">
        <f t="shared" si="21"/>
        <v>-362381.06</v>
      </c>
      <c r="L62" s="36" t="s">
        <v>123</v>
      </c>
      <c r="M62" s="10" t="s">
        <v>126</v>
      </c>
      <c r="N62" s="10">
        <f t="shared" si="23"/>
        <v>303114.94</v>
      </c>
      <c r="O62" s="26">
        <f t="shared" si="24"/>
        <v>0.54452778078305508</v>
      </c>
    </row>
    <row r="63" spans="1:15" s="5" customFormat="1" ht="47.25">
      <c r="A63" s="32" t="s">
        <v>96</v>
      </c>
      <c r="B63" s="1" t="s">
        <v>9</v>
      </c>
      <c r="C63" s="34">
        <v>2652050</v>
      </c>
      <c r="D63" s="15">
        <v>1031017</v>
      </c>
      <c r="E63" s="10">
        <f>C63+D63</f>
        <v>3683067</v>
      </c>
      <c r="F63" s="15">
        <v>0</v>
      </c>
      <c r="G63" s="10">
        <f>E63+F63</f>
        <v>3683067</v>
      </c>
      <c r="H63" s="15">
        <v>0</v>
      </c>
      <c r="I63" s="10">
        <v>2838024</v>
      </c>
      <c r="J63" s="10">
        <v>2838024</v>
      </c>
      <c r="K63" s="10">
        <f t="shared" si="21"/>
        <v>-185974</v>
      </c>
      <c r="L63" s="26">
        <f t="shared" si="22"/>
        <v>1.0701246205765351</v>
      </c>
      <c r="M63" s="10" t="s">
        <v>126</v>
      </c>
      <c r="N63" s="10">
        <f t="shared" si="23"/>
        <v>0</v>
      </c>
      <c r="O63" s="26">
        <f t="shared" si="24"/>
        <v>1</v>
      </c>
    </row>
    <row r="64" spans="1:15" s="5" customFormat="1" ht="47.25">
      <c r="A64" s="32" t="s">
        <v>147</v>
      </c>
      <c r="B64" s="1" t="s">
        <v>148</v>
      </c>
      <c r="C64" s="34">
        <f>1171216+802881</f>
        <v>1974097</v>
      </c>
      <c r="D64" s="15">
        <v>0</v>
      </c>
      <c r="E64" s="10">
        <f t="shared" si="15"/>
        <v>1974097</v>
      </c>
      <c r="F64" s="15">
        <v>0</v>
      </c>
      <c r="G64" s="10">
        <f t="shared" si="15"/>
        <v>1974097</v>
      </c>
      <c r="H64" s="15">
        <v>11564000</v>
      </c>
      <c r="I64" s="10">
        <v>2061348</v>
      </c>
      <c r="J64" s="10">
        <v>2061348</v>
      </c>
      <c r="K64" s="10">
        <f t="shared" si="21"/>
        <v>-87251</v>
      </c>
      <c r="L64" s="26">
        <f t="shared" si="22"/>
        <v>1.0441979294837083</v>
      </c>
      <c r="M64" s="10" t="s">
        <v>126</v>
      </c>
      <c r="N64" s="10">
        <f t="shared" si="23"/>
        <v>0</v>
      </c>
      <c r="O64" s="26">
        <f t="shared" si="24"/>
        <v>1</v>
      </c>
    </row>
    <row r="65" spans="1:15" s="5" customFormat="1" ht="47.25">
      <c r="A65" s="32" t="s">
        <v>149</v>
      </c>
      <c r="B65" s="1" t="s">
        <v>150</v>
      </c>
      <c r="C65" s="34">
        <v>0</v>
      </c>
      <c r="D65" s="15">
        <v>1315830</v>
      </c>
      <c r="E65" s="10">
        <f>C65+D65</f>
        <v>1315830</v>
      </c>
      <c r="F65" s="15">
        <v>0</v>
      </c>
      <c r="G65" s="10">
        <f>E65+F65</f>
        <v>1315830</v>
      </c>
      <c r="H65" s="15">
        <v>788958</v>
      </c>
      <c r="I65" s="10">
        <v>837115</v>
      </c>
      <c r="J65" s="10">
        <v>837115</v>
      </c>
      <c r="K65" s="10">
        <f t="shared" si="21"/>
        <v>-837115</v>
      </c>
      <c r="L65" s="36" t="s">
        <v>123</v>
      </c>
      <c r="M65" s="10" t="s">
        <v>126</v>
      </c>
      <c r="N65" s="10">
        <f t="shared" si="23"/>
        <v>0</v>
      </c>
      <c r="O65" s="26">
        <f t="shared" si="24"/>
        <v>1</v>
      </c>
    </row>
    <row r="66" spans="1:15" s="13" customFormat="1">
      <c r="A66" s="11" t="s">
        <v>18</v>
      </c>
      <c r="B66" s="2" t="s">
        <v>13</v>
      </c>
      <c r="C66" s="12">
        <f t="shared" ref="C66:J66" si="25">SUM(C67:C68)</f>
        <v>15481200</v>
      </c>
      <c r="D66" s="16">
        <f t="shared" si="25"/>
        <v>0</v>
      </c>
      <c r="E66" s="12">
        <f t="shared" si="25"/>
        <v>15481200</v>
      </c>
      <c r="F66" s="16">
        <f t="shared" si="25"/>
        <v>0</v>
      </c>
      <c r="G66" s="12">
        <f t="shared" si="25"/>
        <v>15481200</v>
      </c>
      <c r="H66" s="16">
        <f t="shared" si="25"/>
        <v>25546140</v>
      </c>
      <c r="I66" s="12">
        <f t="shared" si="25"/>
        <v>41455200</v>
      </c>
      <c r="J66" s="12">
        <f t="shared" si="25"/>
        <v>40455084</v>
      </c>
      <c r="K66" s="12">
        <f t="shared" si="2"/>
        <v>-24973884</v>
      </c>
      <c r="L66" s="27">
        <f t="shared" si="3"/>
        <v>2.6131749476784747</v>
      </c>
      <c r="M66" s="12"/>
      <c r="N66" s="12">
        <f t="shared" si="4"/>
        <v>1000116</v>
      </c>
      <c r="O66" s="27">
        <f t="shared" si="5"/>
        <v>0.97587477566143688</v>
      </c>
    </row>
    <row r="67" spans="1:15" s="5" customFormat="1" ht="63">
      <c r="A67" s="32" t="s">
        <v>99</v>
      </c>
      <c r="B67" s="1" t="s">
        <v>14</v>
      </c>
      <c r="C67" s="34">
        <v>15481200</v>
      </c>
      <c r="D67" s="15">
        <v>0</v>
      </c>
      <c r="E67" s="10">
        <f t="shared" si="15"/>
        <v>15481200</v>
      </c>
      <c r="F67" s="15">
        <v>0</v>
      </c>
      <c r="G67" s="10">
        <f t="shared" si="15"/>
        <v>15481200</v>
      </c>
      <c r="H67" s="15">
        <v>16992000</v>
      </c>
      <c r="I67" s="10">
        <v>15481200</v>
      </c>
      <c r="J67" s="10">
        <v>14481084</v>
      </c>
      <c r="K67" s="10">
        <f t="shared" si="2"/>
        <v>1000116</v>
      </c>
      <c r="L67" s="26">
        <f t="shared" si="3"/>
        <v>0.93539803116037512</v>
      </c>
      <c r="M67" s="10" t="s">
        <v>128</v>
      </c>
      <c r="N67" s="10">
        <f t="shared" si="4"/>
        <v>1000116</v>
      </c>
      <c r="O67" s="26">
        <f t="shared" si="5"/>
        <v>0.93539803116037512</v>
      </c>
    </row>
    <row r="68" spans="1:15" s="5" customFormat="1" ht="78.75">
      <c r="A68" s="32" t="s">
        <v>100</v>
      </c>
      <c r="B68" s="1" t="s">
        <v>15</v>
      </c>
      <c r="C68" s="34">
        <v>0</v>
      </c>
      <c r="D68" s="15">
        <v>0</v>
      </c>
      <c r="E68" s="10">
        <f t="shared" si="15"/>
        <v>0</v>
      </c>
      <c r="F68" s="15">
        <v>0</v>
      </c>
      <c r="G68" s="10">
        <f t="shared" si="15"/>
        <v>0</v>
      </c>
      <c r="H68" s="15">
        <v>8554140</v>
      </c>
      <c r="I68" s="10">
        <v>25974000</v>
      </c>
      <c r="J68" s="10">
        <v>25974000</v>
      </c>
      <c r="K68" s="10">
        <f t="shared" si="2"/>
        <v>-25974000</v>
      </c>
      <c r="L68" s="36" t="s">
        <v>123</v>
      </c>
      <c r="M68" s="10" t="s">
        <v>128</v>
      </c>
      <c r="N68" s="10">
        <f t="shared" si="4"/>
        <v>0</v>
      </c>
      <c r="O68" s="26">
        <f t="shared" si="5"/>
        <v>1</v>
      </c>
    </row>
    <row r="69" spans="1:15" s="13" customFormat="1" ht="73.5" customHeight="1">
      <c r="A69" s="11" t="s">
        <v>116</v>
      </c>
      <c r="B69" s="2" t="s">
        <v>115</v>
      </c>
      <c r="C69" s="12">
        <f>C70</f>
        <v>0</v>
      </c>
      <c r="D69" s="12">
        <f t="shared" ref="D69:J69" si="26">D70</f>
        <v>0</v>
      </c>
      <c r="E69" s="12">
        <f t="shared" si="26"/>
        <v>0</v>
      </c>
      <c r="F69" s="12">
        <f t="shared" si="26"/>
        <v>0</v>
      </c>
      <c r="G69" s="12">
        <f t="shared" si="26"/>
        <v>0</v>
      </c>
      <c r="H69" s="12">
        <f t="shared" si="26"/>
        <v>0</v>
      </c>
      <c r="I69" s="12">
        <f t="shared" si="26"/>
        <v>0</v>
      </c>
      <c r="J69" s="12">
        <f t="shared" si="26"/>
        <v>-145012.24</v>
      </c>
      <c r="K69" s="12">
        <f t="shared" si="2"/>
        <v>145012.24</v>
      </c>
      <c r="L69" s="37" t="s">
        <v>123</v>
      </c>
      <c r="M69" s="12"/>
      <c r="N69" s="12">
        <f t="shared" si="4"/>
        <v>145012.24</v>
      </c>
      <c r="O69" s="37" t="s">
        <v>123</v>
      </c>
    </row>
    <row r="70" spans="1:15" s="5" customFormat="1" ht="63">
      <c r="A70" s="8" t="s">
        <v>117</v>
      </c>
      <c r="B70" s="1" t="s">
        <v>118</v>
      </c>
      <c r="C70" s="10">
        <v>0</v>
      </c>
      <c r="D70" s="15"/>
      <c r="E70" s="10"/>
      <c r="F70" s="15"/>
      <c r="G70" s="10"/>
      <c r="H70" s="15"/>
      <c r="I70" s="10">
        <v>0</v>
      </c>
      <c r="J70" s="10">
        <v>-145012.24</v>
      </c>
      <c r="K70" s="10">
        <f t="shared" si="2"/>
        <v>145012.24</v>
      </c>
      <c r="L70" s="36" t="s">
        <v>123</v>
      </c>
      <c r="M70" s="10" t="s">
        <v>153</v>
      </c>
      <c r="N70" s="10">
        <f t="shared" si="4"/>
        <v>145012.24</v>
      </c>
      <c r="O70" s="36" t="s">
        <v>123</v>
      </c>
    </row>
    <row r="71" spans="1:15">
      <c r="A71" s="6"/>
      <c r="B71" s="6"/>
    </row>
    <row r="72" spans="1:15">
      <c r="A72" s="6"/>
      <c r="B72" s="6"/>
    </row>
  </sheetData>
  <mergeCells count="8">
    <mergeCell ref="K3:L3"/>
    <mergeCell ref="N3:O3"/>
    <mergeCell ref="M3:M4"/>
    <mergeCell ref="J3:J4"/>
    <mergeCell ref="A1:O1"/>
    <mergeCell ref="C3:I3"/>
    <mergeCell ref="A3:A4"/>
    <mergeCell ref="B3:B4"/>
  </mergeCells>
  <pageMargins left="0.35433070866141736" right="0.31496062992125984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Pshonyak</cp:lastModifiedBy>
  <cp:lastPrinted>2021-04-09T01:57:37Z</cp:lastPrinted>
  <dcterms:created xsi:type="dcterms:W3CDTF">2021-04-06T05:25:08Z</dcterms:created>
  <dcterms:modified xsi:type="dcterms:W3CDTF">2022-04-07T02:35:32Z</dcterms:modified>
</cp:coreProperties>
</file>